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arl\Documents\Bear Valley\"/>
    </mc:Choice>
  </mc:AlternateContent>
  <xr:revisionPtr revIDLastSave="0" documentId="8_{F9828109-E891-4016-B080-B576F2DEF774}" xr6:coauthVersionLast="47" xr6:coauthVersionMax="47" xr10:uidLastSave="{00000000-0000-0000-0000-000000000000}"/>
  <bookViews>
    <workbookView xWindow="-120" yWindow="-120" windowWidth="29040" windowHeight="15840" activeTab="1" xr2:uid="{37877592-59A2-4E93-9A20-8F121B58BE7E}"/>
  </bookViews>
  <sheets>
    <sheet name="OVERVIEW" sheetId="6" r:id="rId1"/>
    <sheet name="Corrals" sheetId="7" r:id="rId2"/>
    <sheet name="CAMPGROUND" sheetId="1" r:id="rId3"/>
    <sheet name="HIGHLINE" sheetId="3" r:id="rId4"/>
    <sheet name="Bridge" sheetId="2" r:id="rId5"/>
    <sheet name="RENTAL-OTHER" sheetId="4" r:id="rId6"/>
    <sheet name="VOLUNTEER" sheetId="5" r:id="rId7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" i="7" l="1"/>
  <c r="R28" i="7"/>
  <c r="D12" i="3"/>
  <c r="E12" i="3" s="1"/>
  <c r="P29" i="7"/>
  <c r="Q26" i="7"/>
  <c r="P26" i="7"/>
  <c r="R26" i="7" s="1"/>
  <c r="P25" i="7"/>
  <c r="Q25" i="7"/>
  <c r="R25" i="7" s="1"/>
  <c r="P22" i="7"/>
  <c r="S2" i="7"/>
  <c r="R2" i="7"/>
  <c r="P17" i="7"/>
  <c r="F31" i="7"/>
  <c r="E30" i="7"/>
  <c r="F30" i="7" s="1"/>
  <c r="F24" i="7"/>
  <c r="F23" i="7"/>
  <c r="G23" i="7" s="1"/>
  <c r="G22" i="7"/>
  <c r="F22" i="7"/>
  <c r="P23" i="7"/>
  <c r="R23" i="7"/>
  <c r="P21" i="7"/>
  <c r="P20" i="7"/>
  <c r="Q27" i="7"/>
  <c r="Q29" i="7"/>
  <c r="R29" i="7" s="1"/>
  <c r="Q23" i="7"/>
  <c r="Q22" i="7"/>
  <c r="Q21" i="7"/>
  <c r="Q20" i="7"/>
  <c r="Q19" i="7"/>
  <c r="Q18" i="7"/>
  <c r="R18" i="7" s="1"/>
  <c r="Q17" i="7"/>
  <c r="E6" i="7"/>
  <c r="E5" i="7"/>
  <c r="E4" i="7"/>
  <c r="F4" i="7" s="1"/>
  <c r="E3" i="7"/>
  <c r="E2" i="7"/>
  <c r="F2" i="7" s="1"/>
  <c r="G2" i="7" s="1"/>
  <c r="F12" i="7"/>
  <c r="D28" i="4"/>
  <c r="E28" i="4" s="1"/>
  <c r="D20" i="4"/>
  <c r="E20" i="4"/>
  <c r="D21" i="4"/>
  <c r="E21" i="4"/>
  <c r="D22" i="4"/>
  <c r="E22" i="4" s="1"/>
  <c r="D23" i="4"/>
  <c r="E23" i="4" s="1"/>
  <c r="D25" i="4"/>
  <c r="E25" i="4"/>
  <c r="C24" i="5"/>
  <c r="E21" i="5"/>
  <c r="E20" i="5"/>
  <c r="E19" i="5"/>
  <c r="G12" i="7"/>
  <c r="H12" i="7" s="1"/>
  <c r="G11" i="7"/>
  <c r="G9" i="7"/>
  <c r="G7" i="7"/>
  <c r="R22" i="7"/>
  <c r="R21" i="7"/>
  <c r="R20" i="7"/>
  <c r="R19" i="7"/>
  <c r="R17" i="7"/>
  <c r="R24" i="7"/>
  <c r="F13" i="7"/>
  <c r="G13" i="7" s="1"/>
  <c r="F11" i="7"/>
  <c r="F10" i="7"/>
  <c r="G10" i="7" s="1"/>
  <c r="F9" i="7"/>
  <c r="F8" i="7"/>
  <c r="F7" i="7"/>
  <c r="F6" i="7"/>
  <c r="F5" i="7"/>
  <c r="G5" i="7" s="1"/>
  <c r="F3" i="7"/>
  <c r="G3" i="7" s="1"/>
  <c r="C6" i="6"/>
  <c r="H14" i="1"/>
  <c r="E10" i="5"/>
  <c r="D9" i="4"/>
  <c r="E9" i="4" s="1"/>
  <c r="D8" i="4"/>
  <c r="E8" i="4" s="1"/>
  <c r="D7" i="4"/>
  <c r="E7" i="4" s="1"/>
  <c r="D6" i="4"/>
  <c r="E6" i="4" s="1"/>
  <c r="D5" i="4"/>
  <c r="E5" i="4" s="1"/>
  <c r="D4" i="4"/>
  <c r="E4" i="4" s="1"/>
  <c r="D3" i="4"/>
  <c r="E3" i="4" s="1"/>
  <c r="D2" i="2"/>
  <c r="E2" i="2" s="1"/>
  <c r="C12" i="5"/>
  <c r="B14" i="6" s="1"/>
  <c r="E9" i="5"/>
  <c r="E8" i="5"/>
  <c r="E7" i="5"/>
  <c r="E6" i="5"/>
  <c r="E5" i="5"/>
  <c r="E4" i="5"/>
  <c r="E3" i="5"/>
  <c r="E2" i="5"/>
  <c r="D2" i="4"/>
  <c r="E2" i="4" s="1"/>
  <c r="D6" i="3"/>
  <c r="E6" i="3" s="1"/>
  <c r="E16" i="2"/>
  <c r="E15" i="2"/>
  <c r="E14" i="2"/>
  <c r="E17" i="1"/>
  <c r="F17" i="1" s="1"/>
  <c r="D2" i="3"/>
  <c r="E2" i="3" s="1"/>
  <c r="D8" i="2"/>
  <c r="E8" i="2" s="1"/>
  <c r="D9" i="2"/>
  <c r="E9" i="2" s="1"/>
  <c r="D37" i="2"/>
  <c r="E37" i="2" s="1"/>
  <c r="D36" i="2"/>
  <c r="E36" i="2" s="1"/>
  <c r="D35" i="2"/>
  <c r="E35" i="2" s="1"/>
  <c r="D34" i="2"/>
  <c r="E34" i="2" s="1"/>
  <c r="D10" i="2"/>
  <c r="E10" i="2" s="1"/>
  <c r="D11" i="3"/>
  <c r="E11" i="3" s="1"/>
  <c r="D10" i="3"/>
  <c r="E10" i="3" s="1"/>
  <c r="D9" i="3"/>
  <c r="E9" i="3" s="1"/>
  <c r="D8" i="3"/>
  <c r="E8" i="3" s="1"/>
  <c r="D7" i="3"/>
  <c r="E7" i="3" s="1"/>
  <c r="D5" i="3"/>
  <c r="E5" i="3" s="1"/>
  <c r="D4" i="3"/>
  <c r="E4" i="3" s="1"/>
  <c r="D3" i="3"/>
  <c r="E3" i="3" s="1"/>
  <c r="E5" i="1"/>
  <c r="F5" i="1" s="1"/>
  <c r="D11" i="2"/>
  <c r="E11" i="2" s="1"/>
  <c r="D7" i="2"/>
  <c r="E7" i="2" s="1"/>
  <c r="D6" i="2"/>
  <c r="E6" i="2" s="1"/>
  <c r="D5" i="2"/>
  <c r="E5" i="2" s="1"/>
  <c r="D4" i="2"/>
  <c r="E4" i="2" s="1"/>
  <c r="E20" i="2"/>
  <c r="E19" i="2"/>
  <c r="E18" i="2"/>
  <c r="E17" i="2"/>
  <c r="E13" i="1"/>
  <c r="F13" i="1" s="1"/>
  <c r="E14" i="1"/>
  <c r="F14" i="1" s="1"/>
  <c r="E12" i="1"/>
  <c r="F12" i="1" s="1"/>
  <c r="E16" i="1"/>
  <c r="F16" i="1" s="1"/>
  <c r="E15" i="1"/>
  <c r="F15" i="1" s="1"/>
  <c r="E11" i="1"/>
  <c r="F11" i="1" s="1"/>
  <c r="E10" i="1"/>
  <c r="F10" i="1" s="1"/>
  <c r="E9" i="1"/>
  <c r="F9" i="1" s="1"/>
  <c r="E4" i="1"/>
  <c r="F4" i="1" s="1"/>
  <c r="E8" i="1"/>
  <c r="F8" i="1" s="1"/>
  <c r="E6" i="1"/>
  <c r="F6" i="1" s="1"/>
  <c r="E7" i="1"/>
  <c r="F7" i="1" s="1"/>
  <c r="C2" i="6" s="1"/>
  <c r="E3" i="1"/>
  <c r="F3" i="1" s="1"/>
  <c r="E2" i="1"/>
  <c r="F2" i="1" s="1"/>
  <c r="G8" i="7" l="1"/>
  <c r="H8" i="7" s="1"/>
  <c r="R27" i="7"/>
  <c r="R30" i="7" s="1"/>
  <c r="H22" i="7"/>
  <c r="G24" i="7"/>
  <c r="H24" i="7" s="1"/>
  <c r="G31" i="7"/>
  <c r="H31" i="7" s="1"/>
  <c r="G30" i="7"/>
  <c r="H30" i="7" s="1"/>
  <c r="H32" i="7" s="1"/>
  <c r="H23" i="7"/>
  <c r="G6" i="7"/>
  <c r="H6" i="7" s="1"/>
  <c r="G4" i="7"/>
  <c r="H4" i="7" s="1"/>
  <c r="F24" i="5"/>
  <c r="F26" i="4"/>
  <c r="H3" i="7"/>
  <c r="H7" i="7"/>
  <c r="H11" i="7"/>
  <c r="H5" i="7"/>
  <c r="H9" i="7"/>
  <c r="H2" i="7"/>
  <c r="H13" i="7"/>
  <c r="H10" i="7"/>
  <c r="F19" i="1"/>
  <c r="F10" i="4"/>
  <c r="C8" i="6" s="1"/>
  <c r="F12" i="5"/>
  <c r="C14" i="6" s="1"/>
  <c r="F21" i="2"/>
  <c r="F13" i="3"/>
  <c r="C5" i="6" s="1"/>
  <c r="F38" i="2"/>
  <c r="C3" i="2"/>
  <c r="D3" i="2" s="1"/>
  <c r="E3" i="2" s="1"/>
  <c r="F12" i="2" s="1"/>
  <c r="H25" i="7" l="1"/>
  <c r="H17" i="7"/>
  <c r="F21" i="1"/>
  <c r="C3" i="6"/>
  <c r="F22" i="1"/>
  <c r="C4" i="6"/>
  <c r="F24" i="1"/>
  <c r="C9" i="6" l="1"/>
  <c r="D16" i="6" s="1"/>
</calcChain>
</file>

<file path=xl/sharedStrings.xml><?xml version="1.0" encoding="utf-8"?>
<sst xmlns="http://schemas.openxmlformats.org/spreadsheetml/2006/main" count="232" uniqueCount="154">
  <si>
    <t>Structural Wood Screws 10” 50count</t>
  </si>
  <si>
    <t>ITEM</t>
  </si>
  <si>
    <t>QUANTITY</t>
  </si>
  <si>
    <t>PRICE</t>
  </si>
  <si>
    <t>TAX 6%</t>
  </si>
  <si>
    <t>TOTAL</t>
  </si>
  <si>
    <t>1-1/2-in x 1-1/2-in H x 6-ft L Plain Hot Rolled Steel Solid Angle</t>
  </si>
  <si>
    <t>12 - 2"x4"x8'       Used to trim the ends of decking</t>
  </si>
  <si>
    <t> 8  - 2"x8"x8'       Used to run down length of bridge center (3 boards wide)</t>
  </si>
  <si>
    <t>DESCRIPTION</t>
  </si>
  <si>
    <t>TAX @ 6%</t>
  </si>
  <si>
    <t>2x8x12</t>
  </si>
  <si>
    <t>2x8x8</t>
  </si>
  <si>
    <t>2x8x16</t>
  </si>
  <si>
    <t>Pattern:</t>
  </si>
  <si>
    <t>" 8 - 8 -8 "</t>
  </si>
  <si>
    <t>" 12 - 12 "</t>
  </si>
  <si>
    <t>" 4 - 16 - 4 "</t>
  </si>
  <si>
    <t>" 6 - 12 - 6 "</t>
  </si>
  <si>
    <t>" 8 - 8 - 8 "</t>
  </si>
  <si>
    <t>GLUE -  Gorilla Ultimate 8 oz</t>
  </si>
  <si>
    <t>37 - 2"x8"x4'       Used as decking (use 2x8x8)</t>
  </si>
  <si>
    <t>16 - 2"x4"x2'       Used to raise trim to allow drainage (use 2x4x8)</t>
  </si>
  <si>
    <t>2  - 8"x10"x25'   Used for the stringers (create a laminated beam from 2x8 lumber)  (see Laminated Stringer below)</t>
  </si>
  <si>
    <t xml:space="preserve">    Grand TOTAL</t>
  </si>
  <si>
    <t>Bolt and nut for hitching Posts</t>
  </si>
  <si>
    <t>PVC  1/2" by 10'</t>
  </si>
  <si>
    <t>TOTAL:</t>
  </si>
  <si>
    <t>Pipe (used oil pipe 10') with caps &amp; 2 rings welded to hold wire</t>
  </si>
  <si>
    <t>1 - bottom</t>
  </si>
  <si>
    <t>5  - top</t>
  </si>
  <si>
    <t>Rebar 2 Ft</t>
  </si>
  <si>
    <t>6  - top</t>
  </si>
  <si>
    <t xml:space="preserve"> LAMINATED STRINGER (on Edge) (8"x10"x24') </t>
  </si>
  <si>
    <t>2x10x12</t>
  </si>
  <si>
    <t>2x10x8</t>
  </si>
  <si>
    <t>2x10x16</t>
  </si>
  <si>
    <t>Use 10" on edge to compare price</t>
  </si>
  <si>
    <t xml:space="preserve"> LAMINATED STRINGER (8"x10"x24')  7.5x9</t>
  </si>
  <si>
    <t>6-in Black Ecoat Flat-Head Exterior Structural Wood Screws (50 count)</t>
  </si>
  <si>
    <t>3-in Bronze Epoxy Flat Exterior Wood Screws 70 count</t>
  </si>
  <si>
    <t>Severe Weather 4-in x 4-in x 8-ft Standard Square Pressure Treated Lumber</t>
  </si>
  <si>
    <t>BRIDGE</t>
  </si>
  <si>
    <t>Safty question: should we put PVC on line between each tie for snowmobilers (24  1/2" x  10' and paint needed)</t>
  </si>
  <si>
    <t>Highline swivals</t>
  </si>
  <si>
    <t>Commercial Park Campfire Ring w/Cooking Grate, 24 diam x 7 H, Staple</t>
  </si>
  <si>
    <t>Scenic Fire Ring with Swivel Cooking Grate and Log Grate, 30 in diam</t>
  </si>
  <si>
    <t>Black Powder Coated Grill Cover Kit for our GRILLCAMPSITE</t>
  </si>
  <si>
    <t>Standard Park or Campground Grill with Mounting Post</t>
  </si>
  <si>
    <t>1-1/4-in x 3-ft Interior/Exterior Plain Hot Rolled Steel Solid (for hitching Posts)</t>
  </si>
  <si>
    <t>0.5-in x 4-ft #4 Rebar</t>
  </si>
  <si>
    <t>0.5-in x 1.5-ft #4 Rebar for tables</t>
  </si>
  <si>
    <t>Strong-Bolt 2 3-in x 3/8-in Wedge Anchors for cement</t>
  </si>
  <si>
    <t>Metal Picnic Tables in Stock - ULINE</t>
  </si>
  <si>
    <t>2-in Galvanized Steel Two-hole Strap Conduit Fittings (2-Pack)  (tables)</t>
  </si>
  <si>
    <t>1/4-in Wire Cable Clamp</t>
  </si>
  <si>
    <t>Krylon Acrylic Enamel FUSION ALL-IN-ONE Gloss Spray Paint and Primer In One (NET WT. 12-oz) i</t>
  </si>
  <si>
    <t>Hillman 1/4-in Zinc Plated Thimble (10/pack)</t>
  </si>
  <si>
    <t>5/8-in x 10-in Galvanized Coarse Thread Exterior Carriage Bolt (1 Count)</t>
  </si>
  <si>
    <t>10-Count 3/8-in x 7/8-in Zinc-Plated Standard (SAE) Flat Washer</t>
  </si>
  <si>
    <t> 3/8-in x 16 Galvanized Steel Hex Nut</t>
  </si>
  <si>
    <t>1/2 x 6 Steel Eye And Eye Turnbuckle</t>
  </si>
  <si>
    <t>QUIKRETE 80-lb High Strength Concrete Mix</t>
  </si>
  <si>
    <t>DESCRIPTION  (4 - 5 horse Highlines)</t>
  </si>
  <si>
    <t>Description</t>
  </si>
  <si>
    <t>Camp Site</t>
  </si>
  <si>
    <t>Pavillion</t>
  </si>
  <si>
    <t xml:space="preserve">Severe Weather 2-in x 4-in x 8-ft #2 Prime Pressure Treated Lumber </t>
  </si>
  <si>
    <t>Cement Forms</t>
  </si>
  <si>
    <t xml:space="preserve">DESCRIPTION </t>
  </si>
  <si>
    <t>VOLUNTEER HOURS</t>
  </si>
  <si>
    <t>HOURS</t>
  </si>
  <si>
    <t>COST</t>
  </si>
  <si>
    <t>COST @4.75/hr</t>
  </si>
  <si>
    <t xml:space="preserve">Cleanup  </t>
  </si>
  <si>
    <t>MAN HOURS</t>
  </si>
  <si>
    <t>Grind Stumps</t>
  </si>
  <si>
    <t>Tractor Grading</t>
  </si>
  <si>
    <t>Gasoline</t>
  </si>
  <si>
    <t>Campsite Cement Work</t>
  </si>
  <si>
    <t>Bridge Construction</t>
  </si>
  <si>
    <t>Post Holes (46)</t>
  </si>
  <si>
    <t>Barn Relocation and Repair                                 (2 weeks 10 men)</t>
  </si>
  <si>
    <t>Retrieve and repare feeder from Champion Creek Trailhead</t>
  </si>
  <si>
    <t>SKID LOADER, AUGER ATTACHMENT</t>
  </si>
  <si>
    <t>SKID LOADER, WHEELED</t>
  </si>
  <si>
    <t>AUGER, SKID 8"</t>
  </si>
  <si>
    <t>PRICE/DAY</t>
  </si>
  <si>
    <t>DINGO/DITCH WITCH STUMP GRINDER</t>
  </si>
  <si>
    <t>CEMENT MIXER, 9 CUBIC FOOT</t>
  </si>
  <si>
    <t>BACKHOE, JOHN DEERE</t>
  </si>
  <si>
    <t>Bridge</t>
  </si>
  <si>
    <t>Rental Equipment</t>
  </si>
  <si>
    <t xml:space="preserve">VOLUNTEERED </t>
  </si>
  <si>
    <t>Percent of Hours to material costs</t>
  </si>
  <si>
    <t>RR Ties</t>
  </si>
  <si>
    <t>Pavilion</t>
  </si>
  <si>
    <t>Travel Expences 140 Mile commute or about 10 gal of gas at 4.00/gal</t>
  </si>
  <si>
    <t>Trail Clearing</t>
  </si>
  <si>
    <t>Note: 1 high lines 70' long for 6 horses ea.</t>
  </si>
  <si>
    <t>Fire Pit Pad</t>
  </si>
  <si>
    <t>QUIKRETE 80-lb High Strength Concrete Mix (7.5  80lb bag for 4'x4'x4")</t>
  </si>
  <si>
    <t>HIGHLINE (1)</t>
  </si>
  <si>
    <t>Post Caps</t>
  </si>
  <si>
    <t>Hinges</t>
  </si>
  <si>
    <t>Bisonpipe.com</t>
  </si>
  <si>
    <t>Gate Latch</t>
  </si>
  <si>
    <t>Tables</t>
  </si>
  <si>
    <t>Fire Rings</t>
  </si>
  <si>
    <t>Highline</t>
  </si>
  <si>
    <t>Corrals</t>
  </si>
  <si>
    <t>Pack Horse Silhouette</t>
  </si>
  <si>
    <t>4 lower Rails 3/4"</t>
  </si>
  <si>
    <t>Top Rail 2-/7/8"</t>
  </si>
  <si>
    <t>Pipe Posts  Tall 2-7/8"</t>
  </si>
  <si>
    <t>QUANTITY FT or EACH</t>
  </si>
  <si>
    <t>LENGTH or EACH</t>
  </si>
  <si>
    <t>PRICE PER FOOT OR EACH</t>
  </si>
  <si>
    <t>Rings or Brackets</t>
  </si>
  <si>
    <t>Pipe Posts 2-7/8"</t>
  </si>
  <si>
    <t>Hitching Post/Corral 2-7/8</t>
  </si>
  <si>
    <t>2-7/8 Pipe</t>
  </si>
  <si>
    <t>3/4 Rod</t>
  </si>
  <si>
    <t>QTY</t>
  </si>
  <si>
    <t>ORDER:</t>
  </si>
  <si>
    <t xml:space="preserve"> CORRAL - One</t>
  </si>
  <si>
    <t xml:space="preserve">Highline Rings </t>
  </si>
  <si>
    <t>Diagnals &amp; Gates 2-7/8"</t>
  </si>
  <si>
    <t>not counting wast</t>
  </si>
  <si>
    <t>Post Holes (20)</t>
  </si>
  <si>
    <t>Skid Loader Tracked</t>
  </si>
  <si>
    <t>Attachment for auger</t>
  </si>
  <si>
    <t>Auger</t>
  </si>
  <si>
    <t>2 Man Post Hole Digger</t>
  </si>
  <si>
    <t>Cement</t>
  </si>
  <si>
    <t>Pipe 2-7/8 Price per foot</t>
  </si>
  <si>
    <t>Succor Rod Price per foot</t>
  </si>
  <si>
    <t>Highline Cable 3/8"x200' reel</t>
  </si>
  <si>
    <t>cement for posts</t>
  </si>
  <si>
    <t>2-7/8 Pipe (Trailhead Hitching Posts)</t>
  </si>
  <si>
    <t>HIGHLINE - One</t>
  </si>
  <si>
    <t>HITCHING POST- One</t>
  </si>
  <si>
    <t>Highline Hardwarewire rope clip 3/8</t>
  </si>
  <si>
    <t>For 2 Corrals and 1 highlines and 2 extra hitching posts:</t>
  </si>
  <si>
    <t>COST + 6%</t>
  </si>
  <si>
    <t>Material: Hot Dip Galvanized Steel Wires w/ Vinyl Coating</t>
  </si>
  <si>
    <t>Working Load Limit (WLL): 2880 lbs</t>
  </si>
  <si>
    <t>Minimum Breaking Load (MBL): 14400 lbs</t>
  </si>
  <si>
    <t>Size: 3/8 inches</t>
  </si>
  <si>
    <t>3/8 in Galvanized Cable   (200ft) COATED</t>
  </si>
  <si>
    <t>three-eighths-inch-HD-Stainless-Wire-Rope-Thimble</t>
  </si>
  <si>
    <t>If you replaced the 3/4 Rods with 3/8 cable. It would cost $500  saving $385</t>
  </si>
  <si>
    <t>(2 rolls of cable, clips, thimbles and eye bolts included)</t>
  </si>
  <si>
    <t>welding rods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</si>
</sst>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1D2228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u/>
      <sz val="11"/>
      <color rgb="FF006100"/>
      <name val="Calibri"/>
      <family val="2"/>
      <scheme val="minor"/>
    </font>
    <font>
      <b/>
      <u/>
      <sz val="11"/>
      <color rgb="FF3F3F76"/>
      <name val="Calibri"/>
      <family val="2"/>
      <scheme val="minor"/>
    </font>
    <font>
      <b/>
      <sz val="11"/>
      <color rgb="FF9C57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" applyNumberFormat="0" applyAlignment="0" applyProtection="0"/>
  </cellStyleXfs>
  <cellXfs count="87">
    <xf numFmtId="0" fontId="0" fillId="0" borderId="0" xfId="0"/>
    <xf numFmtId="2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64" fontId="0" fillId="0" borderId="0" xfId="0" applyNumberFormat="1"/>
    <xf numFmtId="0" fontId="1" fillId="0" borderId="0" xfId="0" applyFont="1"/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164" fontId="1" fillId="0" borderId="0" xfId="0" applyNumberFormat="1" applyFont="1"/>
    <xf numFmtId="164" fontId="1" fillId="0" borderId="1" xfId="0" applyNumberFormat="1" applyFont="1" applyBorder="1"/>
    <xf numFmtId="1" fontId="1" fillId="2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 indent="2"/>
    </xf>
    <xf numFmtId="0" fontId="0" fillId="3" borderId="0" xfId="0" applyFill="1" applyAlignment="1">
      <alignment wrapText="1"/>
    </xf>
    <xf numFmtId="164" fontId="6" fillId="0" borderId="0" xfId="0" applyNumberFormat="1" applyFont="1"/>
    <xf numFmtId="0" fontId="3" fillId="0" borderId="0" xfId="0" applyFont="1"/>
    <xf numFmtId="0" fontId="7" fillId="0" borderId="0" xfId="1" applyAlignment="1">
      <alignment vertical="center" wrapText="1"/>
    </xf>
    <xf numFmtId="164" fontId="6" fillId="0" borderId="0" xfId="0" applyNumberFormat="1" applyFont="1" applyBorder="1"/>
    <xf numFmtId="164" fontId="1" fillId="0" borderId="0" xfId="0" applyNumberFormat="1" applyFont="1" applyBorder="1"/>
    <xf numFmtId="1" fontId="2" fillId="0" borderId="0" xfId="0" applyNumberFormat="1" applyFont="1" applyBorder="1" applyAlignment="1">
      <alignment horizontal="center" wrapText="1"/>
    </xf>
    <xf numFmtId="0" fontId="1" fillId="2" borderId="0" xfId="0" applyFont="1" applyFill="1" applyBorder="1" applyAlignment="1">
      <alignment horizontal="left" vertical="top" wrapText="1"/>
    </xf>
    <xf numFmtId="0" fontId="7" fillId="0" borderId="0" xfId="1" applyAlignment="1">
      <alignment horizontal="left" vertical="top" wrapText="1"/>
    </xf>
    <xf numFmtId="0" fontId="7" fillId="0" borderId="0" xfId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wrapText="1"/>
    </xf>
    <xf numFmtId="164" fontId="0" fillId="0" borderId="0" xfId="0" applyNumberFormat="1" applyAlignment="1"/>
    <xf numFmtId="164" fontId="2" fillId="0" borderId="0" xfId="0" applyNumberFormat="1" applyFont="1" applyBorder="1" applyAlignment="1">
      <alignment horizontal="right" wrapText="1"/>
    </xf>
    <xf numFmtId="164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7" fillId="0" borderId="0" xfId="1" applyAlignment="1">
      <alignment wrapText="1"/>
    </xf>
    <xf numFmtId="0" fontId="0" fillId="0" borderId="0" xfId="0" applyAlignment="1">
      <alignment vertical="top" wrapText="1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1" applyFont="1" applyAlignment="1">
      <alignment horizontal="left" vertical="center" wrapText="1"/>
    </xf>
    <xf numFmtId="0" fontId="7" fillId="0" borderId="0" xfId="1"/>
    <xf numFmtId="0" fontId="7" fillId="0" borderId="0" xfId="1" applyFont="1"/>
    <xf numFmtId="0" fontId="7" fillId="4" borderId="0" xfId="1" applyFill="1" applyAlignment="1">
      <alignment horizontal="left" vertical="center" wrapText="1" readingOrder="1"/>
    </xf>
    <xf numFmtId="164" fontId="0" fillId="0" borderId="0" xfId="0" applyNumberFormat="1" applyFont="1" applyBorder="1"/>
    <xf numFmtId="164" fontId="1" fillId="2" borderId="0" xfId="0" applyNumberFormat="1" applyFont="1" applyFill="1"/>
    <xf numFmtId="0" fontId="1" fillId="0" borderId="0" xfId="0" applyFont="1" applyAlignment="1">
      <alignment horizontal="right"/>
    </xf>
    <xf numFmtId="3" fontId="6" fillId="0" borderId="0" xfId="0" applyNumberFormat="1" applyFont="1"/>
    <xf numFmtId="0" fontId="6" fillId="0" borderId="0" xfId="0" applyNumberFormat="1" applyFont="1"/>
    <xf numFmtId="10" fontId="1" fillId="0" borderId="0" xfId="0" applyNumberFormat="1" applyFo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9" fillId="0" borderId="0" xfId="1" applyFont="1"/>
    <xf numFmtId="0" fontId="9" fillId="0" borderId="0" xfId="1" applyFont="1" applyAlignment="1">
      <alignment vertical="center"/>
    </xf>
    <xf numFmtId="164" fontId="0" fillId="5" borderId="0" xfId="0" applyNumberFormat="1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165" fontId="0" fillId="0" borderId="0" xfId="0" applyNumberFormat="1"/>
    <xf numFmtId="0" fontId="16" fillId="2" borderId="2" xfId="4" applyFont="1" applyFill="1"/>
    <xf numFmtId="164" fontId="16" fillId="2" borderId="2" xfId="4" applyNumberFormat="1" applyFont="1" applyFill="1"/>
    <xf numFmtId="0" fontId="14" fillId="6" borderId="0" xfId="2" applyFont="1" applyAlignment="1">
      <alignment horizontal="center" vertical="center"/>
    </xf>
    <xf numFmtId="165" fontId="14" fillId="6" borderId="0" xfId="2" applyNumberFormat="1" applyFont="1"/>
    <xf numFmtId="0" fontId="1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0" fontId="10" fillId="6" borderId="0" xfId="2"/>
    <xf numFmtId="0" fontId="17" fillId="9" borderId="0" xfId="3" applyFont="1" applyFill="1" applyAlignment="1">
      <alignment horizontal="center" vertical="center" wrapText="1"/>
    </xf>
    <xf numFmtId="165" fontId="17" fillId="9" borderId="0" xfId="3" applyNumberFormat="1" applyFont="1" applyFill="1" applyAlignment="1">
      <alignment horizontal="center" vertical="center" wrapText="1"/>
    </xf>
    <xf numFmtId="0" fontId="11" fillId="9" borderId="0" xfId="3" applyFill="1" applyAlignment="1">
      <alignment horizontal="center" vertical="center" wrapText="1"/>
    </xf>
    <xf numFmtId="0" fontId="0" fillId="0" borderId="0" xfId="0" applyProtection="1"/>
    <xf numFmtId="164" fontId="0" fillId="0" borderId="0" xfId="0" applyNumberFormat="1" applyProtection="1"/>
    <xf numFmtId="0" fontId="15" fillId="6" borderId="0" xfId="2" applyFont="1" applyProtection="1"/>
    <xf numFmtId="164" fontId="15" fillId="6" borderId="0" xfId="2" applyNumberFormat="1" applyFont="1" applyProtection="1"/>
    <xf numFmtId="1" fontId="0" fillId="10" borderId="0" xfId="0" applyNumberFormat="1" applyFill="1" applyProtection="1">
      <protection locked="0"/>
    </xf>
    <xf numFmtId="0" fontId="0" fillId="0" borderId="0" xfId="0" applyNumberFormat="1" applyProtection="1"/>
    <xf numFmtId="0" fontId="7" fillId="0" borderId="0" xfId="1" applyAlignment="1">
      <alignment vertical="top" wrapText="1"/>
    </xf>
  </cellXfs>
  <cellStyles count="5">
    <cellStyle name="Good" xfId="2" builtinId="26"/>
    <cellStyle name="Hyperlink" xfId="1" builtinId="8"/>
    <cellStyle name="Input" xfId="4" builtinId="20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</xdr:row>
      <xdr:rowOff>0</xdr:rowOff>
    </xdr:from>
    <xdr:to>
      <xdr:col>14</xdr:col>
      <xdr:colOff>219075</xdr:colOff>
      <xdr:row>5</xdr:row>
      <xdr:rowOff>504825</xdr:rowOff>
    </xdr:to>
    <xdr:pic>
      <xdr:nvPicPr>
        <xdr:cNvPr id="3" name="Picture 2" descr="Scenic Fire Ring with Swivel Cooking Grate and Log Grate, 30 in diam">
          <a:extLst>
            <a:ext uri="{FF2B5EF4-FFF2-40B4-BE49-F238E27FC236}">
              <a16:creationId xmlns:a16="http://schemas.microsoft.com/office/drawing/2014/main" id="{30A465DA-6BF3-4E39-8E04-188C4C6B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952500"/>
          <a:ext cx="828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5</xdr:row>
      <xdr:rowOff>1</xdr:rowOff>
    </xdr:from>
    <xdr:to>
      <xdr:col>14</xdr:col>
      <xdr:colOff>206123</xdr:colOff>
      <xdr:row>6</xdr:row>
      <xdr:rowOff>38100</xdr:rowOff>
    </xdr:to>
    <xdr:pic>
      <xdr:nvPicPr>
        <xdr:cNvPr id="5" name="Picture 4" descr="Commercial Park Campfire Ring w/Cooking Grate, 24 diam x 7 H, Staple">
          <a:extLst>
            <a:ext uri="{FF2B5EF4-FFF2-40B4-BE49-F238E27FC236}">
              <a16:creationId xmlns:a16="http://schemas.microsoft.com/office/drawing/2014/main" id="{719C77A4-6473-4415-85C7-7BD5BCD2E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381001"/>
          <a:ext cx="815723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</xdr:colOff>
      <xdr:row>7</xdr:row>
      <xdr:rowOff>2</xdr:rowOff>
    </xdr:from>
    <xdr:to>
      <xdr:col>18</xdr:col>
      <xdr:colOff>286539</xdr:colOff>
      <xdr:row>7</xdr:row>
      <xdr:rowOff>504826</xdr:rowOff>
    </xdr:to>
    <xdr:pic>
      <xdr:nvPicPr>
        <xdr:cNvPr id="7" name="Picture 6" descr="Black Powder Coated Grill Cover Kit for our GRILLCAMPSITE">
          <a:extLst>
            <a:ext uri="{FF2B5EF4-FFF2-40B4-BE49-F238E27FC236}">
              <a16:creationId xmlns:a16="http://schemas.microsoft.com/office/drawing/2014/main" id="{9B7CB7F6-E998-421F-943C-56A8B69DB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2051" y="2095502"/>
          <a:ext cx="896138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18</xdr:col>
      <xdr:colOff>9525</xdr:colOff>
      <xdr:row>6</xdr:row>
      <xdr:rowOff>47625</xdr:rowOff>
    </xdr:to>
    <xdr:pic>
      <xdr:nvPicPr>
        <xdr:cNvPr id="9" name="Picture 8" descr="Standard Park or Campground Grill with Mounting Post">
          <a:extLst>
            <a:ext uri="{FF2B5EF4-FFF2-40B4-BE49-F238E27FC236}">
              <a16:creationId xmlns:a16="http://schemas.microsoft.com/office/drawing/2014/main" id="{B0F151A1-A1A5-47A4-8F53-187159EA3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2050" y="1524000"/>
          <a:ext cx="6191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304800</xdr:colOff>
      <xdr:row>4</xdr:row>
      <xdr:rowOff>304800</xdr:rowOff>
    </xdr:to>
    <xdr:sp macro="" textlink="">
      <xdr:nvSpPr>
        <xdr:cNvPr id="1030" name="AutoShape 6" descr="See the source image">
          <a:extLst>
            <a:ext uri="{FF2B5EF4-FFF2-40B4-BE49-F238E27FC236}">
              <a16:creationId xmlns:a16="http://schemas.microsoft.com/office/drawing/2014/main" id="{7A8CCA30-E765-4ECD-95AB-2B323CEDAFBF}"/>
            </a:ext>
          </a:extLst>
        </xdr:cNvPr>
        <xdr:cNvSpPr>
          <a:spLocks noChangeAspect="1" noChangeArrowheads="1"/>
        </xdr:cNvSpPr>
      </xdr:nvSpPr>
      <xdr:spPr bwMode="auto">
        <a:xfrm>
          <a:off x="10763250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304800</xdr:colOff>
      <xdr:row>4</xdr:row>
      <xdr:rowOff>304800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90E7393D-8FDA-40C2-8F59-5549BFA49ED9}"/>
            </a:ext>
          </a:extLst>
        </xdr:cNvPr>
        <xdr:cNvSpPr>
          <a:spLocks noChangeAspect="1" noChangeArrowheads="1"/>
        </xdr:cNvSpPr>
      </xdr:nvSpPr>
      <xdr:spPr bwMode="auto">
        <a:xfrm>
          <a:off x="10763250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0</xdr:colOff>
      <xdr:row>4</xdr:row>
      <xdr:rowOff>0</xdr:rowOff>
    </xdr:from>
    <xdr:ext cx="304800" cy="304800"/>
    <xdr:sp macro="" textlink="">
      <xdr:nvSpPr>
        <xdr:cNvPr id="16" name="AutoShape 6" descr="See the source image">
          <a:extLst>
            <a:ext uri="{FF2B5EF4-FFF2-40B4-BE49-F238E27FC236}">
              <a16:creationId xmlns:a16="http://schemas.microsoft.com/office/drawing/2014/main" id="{8F85556E-D28C-4AD6-A6AC-57D2D189A3BB}"/>
            </a:ext>
          </a:extLst>
        </xdr:cNvPr>
        <xdr:cNvSpPr>
          <a:spLocks noChangeAspect="1" noChangeArrowheads="1"/>
        </xdr:cNvSpPr>
      </xdr:nvSpPr>
      <xdr:spPr bwMode="auto">
        <a:xfrm>
          <a:off x="10763250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4</xdr:row>
      <xdr:rowOff>0</xdr:rowOff>
    </xdr:from>
    <xdr:ext cx="304800" cy="304800"/>
    <xdr:sp macro="" textlink="">
      <xdr:nvSpPr>
        <xdr:cNvPr id="18" name="AutoShape 6" descr="See the source image">
          <a:extLst>
            <a:ext uri="{FF2B5EF4-FFF2-40B4-BE49-F238E27FC236}">
              <a16:creationId xmlns:a16="http://schemas.microsoft.com/office/drawing/2014/main" id="{82545F62-462E-434E-A3EB-AB0A0856AF81}"/>
            </a:ext>
          </a:extLst>
        </xdr:cNvPr>
        <xdr:cNvSpPr>
          <a:spLocks noChangeAspect="1" noChangeArrowheads="1"/>
        </xdr:cNvSpPr>
      </xdr:nvSpPr>
      <xdr:spPr bwMode="auto">
        <a:xfrm>
          <a:off x="10763250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4</xdr:row>
      <xdr:rowOff>0</xdr:rowOff>
    </xdr:from>
    <xdr:ext cx="304800" cy="304800"/>
    <xdr:sp macro="" textlink="">
      <xdr:nvSpPr>
        <xdr:cNvPr id="19" name="AutoShape 10">
          <a:extLst>
            <a:ext uri="{FF2B5EF4-FFF2-40B4-BE49-F238E27FC236}">
              <a16:creationId xmlns:a16="http://schemas.microsoft.com/office/drawing/2014/main" id="{0407C781-BDF0-4DA5-91E6-3CE16A58036E}"/>
            </a:ext>
          </a:extLst>
        </xdr:cNvPr>
        <xdr:cNvSpPr>
          <a:spLocks noChangeAspect="1" noChangeArrowheads="1"/>
        </xdr:cNvSpPr>
      </xdr:nvSpPr>
      <xdr:spPr bwMode="auto">
        <a:xfrm>
          <a:off x="10763250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4</xdr:row>
      <xdr:rowOff>0</xdr:rowOff>
    </xdr:from>
    <xdr:ext cx="304800" cy="304800"/>
    <xdr:sp macro="" textlink="">
      <xdr:nvSpPr>
        <xdr:cNvPr id="20" name="AutoShape 6" descr="See the source image">
          <a:extLst>
            <a:ext uri="{FF2B5EF4-FFF2-40B4-BE49-F238E27FC236}">
              <a16:creationId xmlns:a16="http://schemas.microsoft.com/office/drawing/2014/main" id="{8A871534-658D-4F83-B9A7-CE6703FB5490}"/>
            </a:ext>
          </a:extLst>
        </xdr:cNvPr>
        <xdr:cNvSpPr>
          <a:spLocks noChangeAspect="1" noChangeArrowheads="1"/>
        </xdr:cNvSpPr>
      </xdr:nvSpPr>
      <xdr:spPr bwMode="auto">
        <a:xfrm>
          <a:off x="10763250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4</xdr:row>
      <xdr:rowOff>0</xdr:rowOff>
    </xdr:from>
    <xdr:ext cx="304800" cy="304800"/>
    <xdr:sp macro="" textlink="">
      <xdr:nvSpPr>
        <xdr:cNvPr id="21" name="AutoShape 10">
          <a:extLst>
            <a:ext uri="{FF2B5EF4-FFF2-40B4-BE49-F238E27FC236}">
              <a16:creationId xmlns:a16="http://schemas.microsoft.com/office/drawing/2014/main" id="{60C2FBB3-05AF-4FCA-BBA5-656D0E584CC1}"/>
            </a:ext>
          </a:extLst>
        </xdr:cNvPr>
        <xdr:cNvSpPr>
          <a:spLocks noChangeAspect="1" noChangeArrowheads="1"/>
        </xdr:cNvSpPr>
      </xdr:nvSpPr>
      <xdr:spPr bwMode="auto">
        <a:xfrm>
          <a:off x="10763250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4</xdr:row>
      <xdr:rowOff>0</xdr:rowOff>
    </xdr:from>
    <xdr:ext cx="304800" cy="304800"/>
    <xdr:sp macro="" textlink="">
      <xdr:nvSpPr>
        <xdr:cNvPr id="22" name="AutoShape 6" descr="See the source image">
          <a:extLst>
            <a:ext uri="{FF2B5EF4-FFF2-40B4-BE49-F238E27FC236}">
              <a16:creationId xmlns:a16="http://schemas.microsoft.com/office/drawing/2014/main" id="{2A0A686C-8C33-44D3-82DA-96FB4DC92281}"/>
            </a:ext>
          </a:extLst>
        </xdr:cNvPr>
        <xdr:cNvSpPr>
          <a:spLocks noChangeAspect="1" noChangeArrowheads="1"/>
        </xdr:cNvSpPr>
      </xdr:nvSpPr>
      <xdr:spPr bwMode="auto">
        <a:xfrm>
          <a:off x="10763250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4</xdr:row>
      <xdr:rowOff>0</xdr:rowOff>
    </xdr:from>
    <xdr:ext cx="304800" cy="304800"/>
    <xdr:sp macro="" textlink="">
      <xdr:nvSpPr>
        <xdr:cNvPr id="23" name="AutoShape 10">
          <a:extLst>
            <a:ext uri="{FF2B5EF4-FFF2-40B4-BE49-F238E27FC236}">
              <a16:creationId xmlns:a16="http://schemas.microsoft.com/office/drawing/2014/main" id="{6DD1598F-ED7D-4D64-8E67-950856B24069}"/>
            </a:ext>
          </a:extLst>
        </xdr:cNvPr>
        <xdr:cNvSpPr>
          <a:spLocks noChangeAspect="1" noChangeArrowheads="1"/>
        </xdr:cNvSpPr>
      </xdr:nvSpPr>
      <xdr:spPr bwMode="auto">
        <a:xfrm>
          <a:off x="10763250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owes.com/pd/QUIKRETE-80-lb-High-Strength-Concrete-Mix/3006075" TargetMode="External"/><Relationship Id="rId3" Type="http://schemas.openxmlformats.org/officeDocument/2006/relationships/hyperlink" Target="https://www.trailheadsupply.com/products/highline-swivel" TargetMode="External"/><Relationship Id="rId7" Type="http://schemas.openxmlformats.org/officeDocument/2006/relationships/hyperlink" Target="https://www.lowes.com/pd/QUIKRETE-80-lb-High-Strength-Concrete-Mix/3006075" TargetMode="External"/><Relationship Id="rId2" Type="http://schemas.openxmlformats.org/officeDocument/2006/relationships/hyperlink" Target="https://www.e-rigging.com/three-eighths-X-200-foot-Coated-Galvanized-Cable" TargetMode="External"/><Relationship Id="rId1" Type="http://schemas.openxmlformats.org/officeDocument/2006/relationships/hyperlink" Target="http://www.bisonpipe.com/" TargetMode="External"/><Relationship Id="rId6" Type="http://schemas.openxmlformats.org/officeDocument/2006/relationships/hyperlink" Target="https://www.e-rigging.com/three-eighths-inch-Wire-Rope-Clip" TargetMode="External"/><Relationship Id="rId5" Type="http://schemas.openxmlformats.org/officeDocument/2006/relationships/hyperlink" Target="https://www.e-rigging.com/three-eighths-X-200-foot-Coated-Galvanized-Cable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trailheadsupply.com/products/highline-swivel" TargetMode="External"/><Relationship Id="rId9" Type="http://schemas.openxmlformats.org/officeDocument/2006/relationships/hyperlink" Target="https://www.e-rigging.com/three-eighths-inch-Wire-Rope-Clip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owes.com/pd/Simpson-Strong-Tie-Strong-Bolt-174-2-8212-3-8-in-x-3-in-Wedge-Anchor/1002689434" TargetMode="External"/><Relationship Id="rId13" Type="http://schemas.openxmlformats.org/officeDocument/2006/relationships/hyperlink" Target="https://www.lowes.com/pd/FastenMaster-0-x-10-in-Black-Ecoat-Hex-Head-Interior-Exterior-Structural-Wood-Screws-50-Count/1000463225" TargetMode="External"/><Relationship Id="rId3" Type="http://schemas.openxmlformats.org/officeDocument/2006/relationships/hyperlink" Target="http://www.rvparksupplies.com/p/GRILLCAMPSITECOVER/" TargetMode="External"/><Relationship Id="rId7" Type="http://schemas.openxmlformats.org/officeDocument/2006/relationships/hyperlink" Target="https://www.lowes.com/pd/Steel-Rebar-Common-0-5-in-x-1-5-ft-Actual-0-5-in-x-1-4167-Feet/3388260" TargetMode="External"/><Relationship Id="rId12" Type="http://schemas.openxmlformats.org/officeDocument/2006/relationships/hyperlink" Target="https://www.lowes.com/pd/Hillman-1-in-W-x-1-in-H-x-6-ft-L-Plain-Hot-Rolled-Steel-Solid-Angle/3059249" TargetMode="External"/><Relationship Id="rId2" Type="http://schemas.openxmlformats.org/officeDocument/2006/relationships/hyperlink" Target="http://www.rvparksupplies.com/p/SCENICFIRERING/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ww.rvparksupplies.com/p/24INSTAPLEGRATEDFIRERING/" TargetMode="External"/><Relationship Id="rId6" Type="http://schemas.openxmlformats.org/officeDocument/2006/relationships/hyperlink" Target="https://www.lowes.com/pd/Steel-Rebar-Common-0-5-in-x-4-ft-Actual-0-5-in-x-3-9167-Feet/3044826" TargetMode="External"/><Relationship Id="rId11" Type="http://schemas.openxmlformats.org/officeDocument/2006/relationships/hyperlink" Target="https://www.lowes.com/pd/Severe-Weather-Common-2-in-x-4-in-x-8-ft-Actual-1-5-in-x-3-5-in-x-8-ft-2-Prime-Treated-Lumber/50277301" TargetMode="External"/><Relationship Id="rId5" Type="http://schemas.openxmlformats.org/officeDocument/2006/relationships/hyperlink" Target="https://www.lowes.com/pd/Hillman-0-125-ft-x-1-25-in-Hot-Rolled-Steel-Solid/3057589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www.lowes.com/pd/QUIKRETE-80-lb-High-Strength-Concrete-Mix/3006075" TargetMode="External"/><Relationship Id="rId4" Type="http://schemas.openxmlformats.org/officeDocument/2006/relationships/hyperlink" Target="http://www.rvparksupplies.com/p/GRILLCAMPSITE/" TargetMode="External"/><Relationship Id="rId9" Type="http://schemas.openxmlformats.org/officeDocument/2006/relationships/hyperlink" Target="https://www.uline.com/BL_8773/Metal-Picnic-Tables?pricode=WR12&amp;utm_source=Bing&amp;utm_medium=cpc&amp;utm_term=metal%20picnic%20tables&amp;utm_campaign=Facilities%20Maintenance&amp;AdKeyword=metal%20picnic%20tables&amp;AdMatchtype=p&amp;&amp;msclkid=c98b479dbeef160c49de184b2bc3f2ba&amp;gclid=c98b479dbeef160c49de184b2bc3f2ba&amp;gclsrc=3p.ds" TargetMode="External"/><Relationship Id="rId14" Type="http://schemas.openxmlformats.org/officeDocument/2006/relationships/hyperlink" Target="https://www.lowes.com/pd/Halex-2-in-RIGID-TWO-HOLE-STRAP-2-BAG/1002861312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owes.com/pl/Quikrete--Concrete-mix-Concrete-cement-stucco-mix-Concrete-cement-masonry-Building-supplies/4294515400?refinement=4294962940" TargetMode="External"/><Relationship Id="rId3" Type="http://schemas.openxmlformats.org/officeDocument/2006/relationships/hyperlink" Target="https://www.lowes.com/pd/Charlotte-Pipe-1-2-in-dia-x-10-ft-L-315-PSI-SDR-13-5-PVC-Pipe/1000080799" TargetMode="External"/><Relationship Id="rId7" Type="http://schemas.openxmlformats.org/officeDocument/2006/relationships/hyperlink" Target="https://www.lowes.com/pd/National-Hardware-1-2-x-6-Steel-Eye-And-Eye-Turnbuckle/1000415149" TargetMode="External"/><Relationship Id="rId2" Type="http://schemas.openxmlformats.org/officeDocument/2006/relationships/hyperlink" Target="https://www.e-rigging.com/search.asp?keyword=1%2F4%22+X+250%27%2C+7x19%2C+Galvanized+Cable+Reel" TargetMode="External"/><Relationship Id="rId1" Type="http://schemas.openxmlformats.org/officeDocument/2006/relationships/hyperlink" Target="https://www.trailheadsupply.com/products/highline-swivel" TargetMode="External"/><Relationship Id="rId6" Type="http://schemas.openxmlformats.org/officeDocument/2006/relationships/hyperlink" Target="https://www.lowes.com/pd/Hillman-Wire-Rope-Thimble/4460763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www.lowes.com/pd/Krylon-FUSION-ALL-IN-ONE-Acrylic-Enamel-Gloss-Spray-Paint-Actual-Net-Contents-12/5001061669" TargetMode="External"/><Relationship Id="rId10" Type="http://schemas.openxmlformats.org/officeDocument/2006/relationships/hyperlink" Target="https://www.e-rigging.com/three-eighths-inch-HD-Stainless-Wire-Rope-Thimble" TargetMode="External"/><Relationship Id="rId4" Type="http://schemas.openxmlformats.org/officeDocument/2006/relationships/hyperlink" Target="https://www.lowes.com/pd/Steel-Rebar-Common-0-5-in-x-4-ft-Actual-0-5-in-x-3-9167-Feet/3044826" TargetMode="External"/><Relationship Id="rId9" Type="http://schemas.openxmlformats.org/officeDocument/2006/relationships/hyperlink" Target="../../../Tonja/AppData/Roaming/Microsoft/Excel/e-rigging.com/three-eighths-inch-Wire-Rope-Clip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owes.com/pd/Blue-Hawk-10-Count-3-8-in-x-7-8-in-Zinc-Plated-Standard-SAE-Flat-Washers/4639797" TargetMode="External"/><Relationship Id="rId2" Type="http://schemas.openxmlformats.org/officeDocument/2006/relationships/hyperlink" Target="https://www.lowes.com/pd/Hillman-5-8-in-x-10-in-Galvanized-Coarse-Thread-Exterior-Carriage-Bolt-1-Count/3824901" TargetMode="External"/><Relationship Id="rId1" Type="http://schemas.openxmlformats.org/officeDocument/2006/relationships/hyperlink" Target="https://www.lowes.com/pl/Severe-weather--Building-supplies/4294934297?refinement=4294965820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lowes.com/pl/Hillman--Hex-nuts-Nuts-Fasteners-Hardware/4294546138?refinement=42949615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95D14-5B0B-4364-827D-FAD614B67D70}">
  <sheetPr>
    <tabColor rgb="FFFF0000"/>
  </sheetPr>
  <dimension ref="A1:D16"/>
  <sheetViews>
    <sheetView workbookViewId="0">
      <selection activeCell="A3" sqref="A3"/>
    </sheetView>
  </sheetViews>
  <sheetFormatPr defaultRowHeight="15" x14ac:dyDescent="0.25"/>
  <cols>
    <col min="1" max="1" width="27.42578125" customWidth="1"/>
    <col min="2" max="2" width="23" style="5" customWidth="1"/>
    <col min="3" max="3" width="20.42578125" customWidth="1"/>
  </cols>
  <sheetData>
    <row r="1" spans="1:4" x14ac:dyDescent="0.25">
      <c r="A1" s="40" t="s">
        <v>9</v>
      </c>
      <c r="C1" s="49" t="s">
        <v>72</v>
      </c>
    </row>
    <row r="2" spans="1:4" x14ac:dyDescent="0.25">
      <c r="A2" t="s">
        <v>96</v>
      </c>
      <c r="C2" s="48">
        <f>CAMPGROUND!$H$14</f>
        <v>3729.0164</v>
      </c>
    </row>
    <row r="3" spans="1:4" x14ac:dyDescent="0.25">
      <c r="A3" t="s">
        <v>107</v>
      </c>
      <c r="C3" s="5">
        <f>HIGHLINE!$F$13</f>
        <v>572.35760000000005</v>
      </c>
    </row>
    <row r="4" spans="1:4" x14ac:dyDescent="0.25">
      <c r="A4" t="s">
        <v>108</v>
      </c>
      <c r="C4" s="5">
        <f>Bridge!$F$12</f>
        <v>1481.1167999999996</v>
      </c>
    </row>
    <row r="5" spans="1:4" x14ac:dyDescent="0.25">
      <c r="A5" t="s">
        <v>109</v>
      </c>
      <c r="C5" s="5">
        <f>HIGHLINE!$F$13</f>
        <v>572.35760000000005</v>
      </c>
    </row>
    <row r="6" spans="1:4" x14ac:dyDescent="0.25">
      <c r="A6" t="s">
        <v>91</v>
      </c>
      <c r="C6" s="5">
        <f>Bridge!$F$12</f>
        <v>1481.1167999999996</v>
      </c>
    </row>
    <row r="7" spans="1:4" x14ac:dyDescent="0.25">
      <c r="A7" t="s">
        <v>110</v>
      </c>
      <c r="C7" s="5"/>
    </row>
    <row r="8" spans="1:4" x14ac:dyDescent="0.25">
      <c r="A8" t="s">
        <v>92</v>
      </c>
      <c r="C8" s="5">
        <f>'RENTAL-OTHER'!$F$10</f>
        <v>4302.5400000000009</v>
      </c>
    </row>
    <row r="9" spans="1:4" x14ac:dyDescent="0.25">
      <c r="A9" s="50" t="s">
        <v>5</v>
      </c>
      <c r="C9" s="18">
        <f>SUM(C2:C8)</f>
        <v>12138.5052</v>
      </c>
    </row>
    <row r="13" spans="1:4" x14ac:dyDescent="0.25">
      <c r="A13" s="40" t="s">
        <v>93</v>
      </c>
      <c r="B13" s="49" t="s">
        <v>71</v>
      </c>
      <c r="C13" s="40" t="s">
        <v>72</v>
      </c>
    </row>
    <row r="14" spans="1:4" x14ac:dyDescent="0.25">
      <c r="A14" s="50" t="s">
        <v>5</v>
      </c>
      <c r="B14" s="52">
        <f>VOLUNTEER!$C$12</f>
        <v>1359</v>
      </c>
      <c r="C14" s="18">
        <f>VOLUNTEER!$F$12</f>
        <v>6455.25</v>
      </c>
    </row>
    <row r="16" spans="1:4" ht="30" x14ac:dyDescent="0.25">
      <c r="A16" s="56" t="s">
        <v>94</v>
      </c>
      <c r="B16" s="12"/>
      <c r="C16" s="6"/>
      <c r="D16" s="53">
        <f>C14/C9</f>
        <v>0.53179941793821539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7071A-4DE4-43E0-BD54-A39870669BAC}">
  <dimension ref="A1:S42"/>
  <sheetViews>
    <sheetView tabSelected="1" workbookViewId="0">
      <pane ySplit="1" topLeftCell="A6" activePane="bottomLeft" state="frozen"/>
      <selection pane="bottomLeft" activeCell="L23" sqref="L23"/>
    </sheetView>
  </sheetViews>
  <sheetFormatPr defaultRowHeight="15" x14ac:dyDescent="0.25"/>
  <cols>
    <col min="1" max="1" width="20.5703125" customWidth="1"/>
    <col min="2" max="2" width="24.7109375" style="9" customWidth="1"/>
    <col min="3" max="3" width="7.7109375" style="9" customWidth="1"/>
    <col min="4" max="4" width="13" customWidth="1"/>
    <col min="5" max="5" width="14.7109375" style="5" customWidth="1"/>
    <col min="6" max="6" width="15.85546875" customWidth="1"/>
    <col min="8" max="8" width="15.140625" customWidth="1"/>
    <col min="9" max="9" width="14.42578125" customWidth="1"/>
    <col min="12" max="12" width="14.42578125" customWidth="1"/>
    <col min="13" max="13" width="11.85546875" style="68" customWidth="1"/>
    <col min="14" max="14" width="22.28515625" customWidth="1"/>
    <col min="18" max="18" width="14.140625" customWidth="1"/>
    <col min="19" max="19" width="14.42578125" customWidth="1"/>
  </cols>
  <sheetData>
    <row r="1" spans="1:19" s="66" customFormat="1" ht="30" customHeight="1" x14ac:dyDescent="0.25">
      <c r="A1" s="60" t="s">
        <v>64</v>
      </c>
      <c r="B1" s="67" t="s">
        <v>1</v>
      </c>
      <c r="C1" s="61" t="s">
        <v>116</v>
      </c>
      <c r="D1" s="62" t="s">
        <v>115</v>
      </c>
      <c r="E1" s="63" t="s">
        <v>117</v>
      </c>
      <c r="F1" s="64" t="s">
        <v>72</v>
      </c>
      <c r="G1" s="65" t="s">
        <v>4</v>
      </c>
      <c r="H1" s="65" t="s">
        <v>5</v>
      </c>
      <c r="L1" s="77"/>
      <c r="M1" s="78"/>
      <c r="N1" s="79"/>
      <c r="R1" s="74" t="s">
        <v>135</v>
      </c>
      <c r="S1" s="74" t="s">
        <v>136</v>
      </c>
    </row>
    <row r="2" spans="1:19" x14ac:dyDescent="0.25">
      <c r="A2" s="6" t="s">
        <v>125</v>
      </c>
      <c r="B2" s="9" t="s">
        <v>119</v>
      </c>
      <c r="C2" s="9">
        <v>7.5</v>
      </c>
      <c r="D2">
        <v>6</v>
      </c>
      <c r="E2" s="5">
        <f>R2</f>
        <v>2.8</v>
      </c>
      <c r="F2" s="5">
        <f>C2*D2*E2</f>
        <v>125.99999999999999</v>
      </c>
      <c r="G2" s="5">
        <f>F2*0.06</f>
        <v>7.5599999999999987</v>
      </c>
      <c r="H2" s="5">
        <f>F2+G2</f>
        <v>133.55999999999997</v>
      </c>
      <c r="R2" s="75">
        <f>2.8</f>
        <v>2.8</v>
      </c>
      <c r="S2" s="75">
        <f>1.67</f>
        <v>1.67</v>
      </c>
    </row>
    <row r="3" spans="1:19" x14ac:dyDescent="0.25">
      <c r="B3" s="9" t="s">
        <v>114</v>
      </c>
      <c r="C3" s="9">
        <v>10.5</v>
      </c>
      <c r="D3">
        <v>3</v>
      </c>
      <c r="E3" s="5">
        <f>R2</f>
        <v>2.8</v>
      </c>
      <c r="F3" s="5">
        <f t="shared" ref="F3:F12" si="0">C3*D3*E3</f>
        <v>88.199999999999989</v>
      </c>
      <c r="G3" s="5">
        <f t="shared" ref="G3:G13" si="1">F3*0.06</f>
        <v>5.2919999999999989</v>
      </c>
      <c r="H3" s="5">
        <f t="shared" ref="H3:H12" si="2">F3+G3</f>
        <v>93.49199999999999</v>
      </c>
    </row>
    <row r="4" spans="1:19" x14ac:dyDescent="0.25">
      <c r="B4" s="9" t="s">
        <v>113</v>
      </c>
      <c r="C4" s="9">
        <v>15</v>
      </c>
      <c r="D4">
        <v>4</v>
      </c>
      <c r="E4" s="5">
        <f>R2</f>
        <v>2.8</v>
      </c>
      <c r="F4" s="5">
        <f t="shared" si="0"/>
        <v>168</v>
      </c>
      <c r="G4" s="5">
        <f t="shared" si="1"/>
        <v>10.08</v>
      </c>
      <c r="H4" s="5">
        <f t="shared" si="2"/>
        <v>178.08</v>
      </c>
    </row>
    <row r="5" spans="1:19" x14ac:dyDescent="0.25">
      <c r="B5" s="9" t="s">
        <v>127</v>
      </c>
      <c r="C5" s="9">
        <v>4</v>
      </c>
      <c r="D5">
        <v>8</v>
      </c>
      <c r="E5" s="5">
        <f>R2</f>
        <v>2.8</v>
      </c>
      <c r="F5" s="5">
        <f t="shared" si="0"/>
        <v>89.6</v>
      </c>
      <c r="G5" s="5">
        <f t="shared" si="1"/>
        <v>5.3759999999999994</v>
      </c>
      <c r="H5" s="5">
        <f t="shared" si="2"/>
        <v>94.975999999999999</v>
      </c>
      <c r="I5" s="5"/>
    </row>
    <row r="6" spans="1:19" x14ac:dyDescent="0.25">
      <c r="B6" s="9" t="s">
        <v>112</v>
      </c>
      <c r="C6" s="9">
        <v>15</v>
      </c>
      <c r="D6">
        <v>10</v>
      </c>
      <c r="E6" s="5">
        <f>S2</f>
        <v>1.67</v>
      </c>
      <c r="F6" s="5">
        <f t="shared" si="0"/>
        <v>250.5</v>
      </c>
      <c r="G6" s="5">
        <f t="shared" si="1"/>
        <v>15.03</v>
      </c>
      <c r="H6" s="5">
        <f t="shared" si="2"/>
        <v>265.52999999999997</v>
      </c>
    </row>
    <row r="7" spans="1:19" x14ac:dyDescent="0.25">
      <c r="B7" s="9" t="s">
        <v>118</v>
      </c>
      <c r="C7" s="9">
        <v>1</v>
      </c>
      <c r="D7">
        <v>50</v>
      </c>
      <c r="E7" s="5">
        <v>0.6</v>
      </c>
      <c r="F7" s="5">
        <f t="shared" si="0"/>
        <v>30</v>
      </c>
      <c r="G7" s="5">
        <f t="shared" si="1"/>
        <v>1.7999999999999998</v>
      </c>
      <c r="H7" s="5">
        <f t="shared" si="2"/>
        <v>31.8</v>
      </c>
    </row>
    <row r="8" spans="1:19" x14ac:dyDescent="0.25">
      <c r="B8" s="9" t="s">
        <v>103</v>
      </c>
      <c r="C8" s="9">
        <v>1</v>
      </c>
      <c r="D8">
        <v>4</v>
      </c>
      <c r="E8" s="5">
        <v>2.75</v>
      </c>
      <c r="F8" s="5">
        <f t="shared" si="0"/>
        <v>11</v>
      </c>
      <c r="G8" s="5">
        <f t="shared" si="1"/>
        <v>0.65999999999999992</v>
      </c>
      <c r="H8" s="5">
        <f t="shared" si="2"/>
        <v>11.66</v>
      </c>
    </row>
    <row r="9" spans="1:19" x14ac:dyDescent="0.25">
      <c r="B9" s="9" t="s">
        <v>104</v>
      </c>
      <c r="C9" s="9">
        <v>1</v>
      </c>
      <c r="D9">
        <v>2</v>
      </c>
      <c r="E9" s="5">
        <v>10</v>
      </c>
      <c r="F9" s="5">
        <f t="shared" si="0"/>
        <v>20</v>
      </c>
      <c r="G9" s="5">
        <f t="shared" si="1"/>
        <v>1.2</v>
      </c>
      <c r="H9" s="5">
        <f t="shared" si="2"/>
        <v>21.2</v>
      </c>
    </row>
    <row r="10" spans="1:19" x14ac:dyDescent="0.25">
      <c r="B10" s="9" t="s">
        <v>106</v>
      </c>
      <c r="C10" s="9">
        <v>1</v>
      </c>
      <c r="D10">
        <v>1</v>
      </c>
      <c r="E10" s="5">
        <v>5</v>
      </c>
      <c r="F10" s="5">
        <f t="shared" si="0"/>
        <v>5</v>
      </c>
      <c r="G10" s="5">
        <f t="shared" si="1"/>
        <v>0.3</v>
      </c>
      <c r="H10" s="5">
        <f t="shared" si="2"/>
        <v>5.3</v>
      </c>
    </row>
    <row r="11" spans="1:19" x14ac:dyDescent="0.25">
      <c r="B11" s="9" t="s">
        <v>111</v>
      </c>
      <c r="C11" s="9">
        <v>1</v>
      </c>
      <c r="D11">
        <v>2</v>
      </c>
      <c r="E11" s="5">
        <v>25</v>
      </c>
      <c r="F11" s="5">
        <f t="shared" si="0"/>
        <v>50</v>
      </c>
      <c r="G11" s="5">
        <f t="shared" si="1"/>
        <v>3</v>
      </c>
      <c r="H11" s="5">
        <f t="shared" si="2"/>
        <v>53</v>
      </c>
    </row>
    <row r="12" spans="1:19" x14ac:dyDescent="0.25">
      <c r="B12" s="38" t="s">
        <v>138</v>
      </c>
      <c r="C12" s="9">
        <v>1</v>
      </c>
      <c r="D12">
        <v>18</v>
      </c>
      <c r="E12" s="5">
        <v>5</v>
      </c>
      <c r="F12" s="5">
        <f t="shared" si="0"/>
        <v>90</v>
      </c>
      <c r="G12" s="5">
        <f t="shared" si="1"/>
        <v>5.3999999999999995</v>
      </c>
      <c r="H12" s="5">
        <f t="shared" si="2"/>
        <v>95.4</v>
      </c>
    </row>
    <row r="13" spans="1:19" x14ac:dyDescent="0.25">
      <c r="B13" s="9" t="s">
        <v>120</v>
      </c>
      <c r="C13" s="9">
        <v>25</v>
      </c>
      <c r="D13">
        <v>2</v>
      </c>
      <c r="E13" s="5">
        <v>2.8</v>
      </c>
      <c r="F13" s="5">
        <f>C13*D13*E13</f>
        <v>140</v>
      </c>
      <c r="G13" s="5">
        <f t="shared" si="1"/>
        <v>8.4</v>
      </c>
      <c r="H13" s="5">
        <f>F13+G13</f>
        <v>148.4</v>
      </c>
    </row>
    <row r="14" spans="1:19" x14ac:dyDescent="0.25">
      <c r="B14" s="38"/>
      <c r="F14" s="5"/>
      <c r="G14" s="5"/>
      <c r="H14" s="5"/>
    </row>
    <row r="15" spans="1:19" x14ac:dyDescent="0.25">
      <c r="F15" s="5"/>
      <c r="G15" s="5"/>
      <c r="H15" s="5"/>
      <c r="M15" s="68" t="s">
        <v>143</v>
      </c>
    </row>
    <row r="16" spans="1:19" x14ac:dyDescent="0.25">
      <c r="F16" s="5"/>
      <c r="G16" s="5"/>
      <c r="H16" s="5"/>
      <c r="N16" s="76" t="s">
        <v>1</v>
      </c>
      <c r="P16" s="71" t="s">
        <v>123</v>
      </c>
      <c r="Q16" s="71" t="s">
        <v>3</v>
      </c>
      <c r="R16" s="71" t="s">
        <v>144</v>
      </c>
    </row>
    <row r="17" spans="1:18" x14ac:dyDescent="0.25">
      <c r="G17" s="69" t="s">
        <v>5</v>
      </c>
      <c r="H17" s="70">
        <f>SUM(H2:H16)</f>
        <v>1132.3979999999999</v>
      </c>
      <c r="M17" s="72" t="s">
        <v>124</v>
      </c>
      <c r="N17" t="s">
        <v>121</v>
      </c>
      <c r="P17" s="84">
        <f>9*2</f>
        <v>18</v>
      </c>
      <c r="Q17" s="81">
        <f>32*R2</f>
        <v>89.6</v>
      </c>
      <c r="R17" s="5">
        <f t="shared" ref="R17:R23" si="3">P17*Q17*1.06</f>
        <v>1709.568</v>
      </c>
    </row>
    <row r="18" spans="1:18" x14ac:dyDescent="0.25">
      <c r="G18" t="s">
        <v>128</v>
      </c>
      <c r="N18" t="s">
        <v>122</v>
      </c>
      <c r="P18" s="84">
        <v>15</v>
      </c>
      <c r="Q18" s="81">
        <f>S2*25</f>
        <v>41.75</v>
      </c>
      <c r="R18" s="5">
        <f t="shared" si="3"/>
        <v>663.82500000000005</v>
      </c>
    </row>
    <row r="19" spans="1:18" x14ac:dyDescent="0.25">
      <c r="N19" s="9" t="s">
        <v>118</v>
      </c>
      <c r="P19" s="80">
        <v>125</v>
      </c>
      <c r="Q19" s="81">
        <f>E7</f>
        <v>0.6</v>
      </c>
      <c r="R19" s="81">
        <f t="shared" si="3"/>
        <v>79.5</v>
      </c>
    </row>
    <row r="20" spans="1:18" x14ac:dyDescent="0.25">
      <c r="B20" s="73"/>
      <c r="N20" s="9" t="s">
        <v>103</v>
      </c>
      <c r="P20" s="80">
        <f>D8*2</f>
        <v>8</v>
      </c>
      <c r="Q20" s="81">
        <f>E8</f>
        <v>2.75</v>
      </c>
      <c r="R20" s="81">
        <f t="shared" si="3"/>
        <v>23.32</v>
      </c>
    </row>
    <row r="21" spans="1:18" x14ac:dyDescent="0.25">
      <c r="A21" s="6" t="s">
        <v>140</v>
      </c>
      <c r="N21" s="9" t="s">
        <v>104</v>
      </c>
      <c r="P21" s="80">
        <f>D9*2</f>
        <v>4</v>
      </c>
      <c r="Q21" s="81">
        <f>E9</f>
        <v>10</v>
      </c>
      <c r="R21" s="81">
        <f t="shared" si="3"/>
        <v>42.400000000000006</v>
      </c>
    </row>
    <row r="22" spans="1:18" ht="21" x14ac:dyDescent="0.35">
      <c r="A22" s="57"/>
      <c r="B22" s="45" t="s">
        <v>137</v>
      </c>
      <c r="C22" s="9">
        <v>32</v>
      </c>
      <c r="D22">
        <v>1</v>
      </c>
      <c r="E22" s="5">
        <v>0.93</v>
      </c>
      <c r="F22" s="5">
        <f>C22*D22*E22</f>
        <v>29.76</v>
      </c>
      <c r="G22" s="5">
        <f>F22*0.06</f>
        <v>1.7856000000000001</v>
      </c>
      <c r="H22" s="5">
        <f>F22+G22</f>
        <v>31.5456</v>
      </c>
      <c r="N22" s="9" t="s">
        <v>106</v>
      </c>
      <c r="P22" s="85">
        <f>D10*2</f>
        <v>2</v>
      </c>
      <c r="Q22" s="81">
        <f>E10</f>
        <v>5</v>
      </c>
      <c r="R22" s="81">
        <f t="shared" si="3"/>
        <v>10.600000000000001</v>
      </c>
    </row>
    <row r="23" spans="1:18" ht="30" x14ac:dyDescent="0.25">
      <c r="A23" s="20"/>
      <c r="B23" s="38" t="s">
        <v>142</v>
      </c>
      <c r="C23" s="9">
        <v>1</v>
      </c>
      <c r="D23">
        <v>16</v>
      </c>
      <c r="E23" s="5">
        <v>8</v>
      </c>
      <c r="F23" s="5">
        <f>C23*D23*E23</f>
        <v>128</v>
      </c>
      <c r="G23" s="5">
        <f>F23*0.06</f>
        <v>7.68</v>
      </c>
      <c r="H23" s="5">
        <f>F23+G23</f>
        <v>135.68</v>
      </c>
      <c r="N23" s="9" t="s">
        <v>111</v>
      </c>
      <c r="P23" s="80">
        <f>D11</f>
        <v>2</v>
      </c>
      <c r="Q23" s="81">
        <f>E11</f>
        <v>25</v>
      </c>
      <c r="R23" s="81">
        <f t="shared" si="3"/>
        <v>53</v>
      </c>
    </row>
    <row r="24" spans="1:18" ht="30" customHeight="1" x14ac:dyDescent="0.25">
      <c r="B24" s="38" t="s">
        <v>126</v>
      </c>
      <c r="C24" s="9">
        <v>1</v>
      </c>
      <c r="D24">
        <v>5</v>
      </c>
      <c r="E24" s="5">
        <v>9</v>
      </c>
      <c r="F24" s="5">
        <f>C24*D24*E24</f>
        <v>45</v>
      </c>
      <c r="G24" s="5">
        <f>F24*0.06</f>
        <v>2.6999999999999997</v>
      </c>
      <c r="H24" s="5">
        <f>F24+G24</f>
        <v>47.7</v>
      </c>
      <c r="N24" s="38" t="s">
        <v>137</v>
      </c>
      <c r="P24" s="80">
        <v>1</v>
      </c>
      <c r="Q24" s="81">
        <v>185</v>
      </c>
      <c r="R24" s="81">
        <f t="shared" ref="R24:R29" si="4">P24*Q24*1.06</f>
        <v>196.10000000000002</v>
      </c>
    </row>
    <row r="25" spans="1:18" ht="28.5" customHeight="1" x14ac:dyDescent="0.25">
      <c r="G25" s="69" t="s">
        <v>5</v>
      </c>
      <c r="H25" s="70">
        <f>SUM(H22:H24)</f>
        <v>214.92560000000003</v>
      </c>
      <c r="N25" s="86" t="s">
        <v>142</v>
      </c>
      <c r="P25" s="80">
        <f>D23</f>
        <v>16</v>
      </c>
      <c r="Q25" s="81">
        <f>E23</f>
        <v>8</v>
      </c>
      <c r="R25" s="81">
        <f t="shared" si="4"/>
        <v>135.68</v>
      </c>
    </row>
    <row r="26" spans="1:18" x14ac:dyDescent="0.25">
      <c r="G26" t="s">
        <v>128</v>
      </c>
      <c r="N26" s="38" t="s">
        <v>126</v>
      </c>
      <c r="P26" s="80">
        <f>D24</f>
        <v>5</v>
      </c>
      <c r="Q26" s="81">
        <f>E24</f>
        <v>9</v>
      </c>
      <c r="R26" s="81">
        <f t="shared" si="4"/>
        <v>47.7</v>
      </c>
    </row>
    <row r="27" spans="1:18" ht="30" x14ac:dyDescent="0.25">
      <c r="N27" s="9" t="s">
        <v>139</v>
      </c>
      <c r="P27" s="84">
        <v>1</v>
      </c>
      <c r="Q27" s="81">
        <f>32*R2</f>
        <v>89.6</v>
      </c>
      <c r="R27" s="81">
        <f t="shared" si="4"/>
        <v>94.975999999999999</v>
      </c>
    </row>
    <row r="28" spans="1:18" x14ac:dyDescent="0.25">
      <c r="N28" s="9" t="s">
        <v>153</v>
      </c>
      <c r="P28" s="84">
        <f>2</f>
        <v>2</v>
      </c>
      <c r="Q28" s="81">
        <v>20</v>
      </c>
      <c r="R28" s="81">
        <f t="shared" si="4"/>
        <v>42.400000000000006</v>
      </c>
    </row>
    <row r="29" spans="1:18" x14ac:dyDescent="0.25">
      <c r="A29" s="6" t="s">
        <v>141</v>
      </c>
      <c r="N29" s="38" t="s">
        <v>134</v>
      </c>
      <c r="P29" s="80">
        <f>D12*2</f>
        <v>36</v>
      </c>
      <c r="Q29" s="81">
        <f>E12</f>
        <v>5</v>
      </c>
      <c r="R29" s="81">
        <f t="shared" si="4"/>
        <v>190.8</v>
      </c>
    </row>
    <row r="30" spans="1:18" x14ac:dyDescent="0.25">
      <c r="B30" s="9" t="s">
        <v>119</v>
      </c>
      <c r="C30" s="9">
        <v>7.5</v>
      </c>
      <c r="D30">
        <v>4</v>
      </c>
      <c r="E30" s="5">
        <f>R2</f>
        <v>2.8</v>
      </c>
      <c r="F30" s="5">
        <f>C30*D30*E30</f>
        <v>84</v>
      </c>
      <c r="G30" s="5">
        <f>F30*0.06</f>
        <v>5.04</v>
      </c>
      <c r="H30" s="5">
        <f>F30+G30</f>
        <v>89.04</v>
      </c>
      <c r="P30" s="80"/>
      <c r="Q30" s="82" t="s">
        <v>5</v>
      </c>
      <c r="R30" s="83">
        <f>SUM(R17:R29)</f>
        <v>3289.8690000000001</v>
      </c>
    </row>
    <row r="31" spans="1:18" x14ac:dyDescent="0.25">
      <c r="B31" s="9" t="s">
        <v>119</v>
      </c>
      <c r="C31" s="9">
        <v>9</v>
      </c>
      <c r="D31">
        <v>4</v>
      </c>
      <c r="E31" s="5">
        <v>2.8</v>
      </c>
      <c r="F31" s="5">
        <f>C31*D31*E31</f>
        <v>100.8</v>
      </c>
      <c r="G31" s="5">
        <f>F31*0.06</f>
        <v>6.048</v>
      </c>
      <c r="H31" s="5">
        <f>F31+G31</f>
        <v>106.848</v>
      </c>
    </row>
    <row r="32" spans="1:18" ht="27.75" customHeight="1" x14ac:dyDescent="0.25">
      <c r="G32" s="69" t="s">
        <v>5</v>
      </c>
      <c r="H32" s="70">
        <f>SUM(H30:H31)</f>
        <v>195.88800000000001</v>
      </c>
    </row>
    <row r="33" spans="1:9" x14ac:dyDescent="0.25">
      <c r="G33" t="s">
        <v>128</v>
      </c>
    </row>
    <row r="38" spans="1:9" x14ac:dyDescent="0.25">
      <c r="I38" t="s">
        <v>151</v>
      </c>
    </row>
    <row r="39" spans="1:9" x14ac:dyDescent="0.25">
      <c r="I39" t="s">
        <v>152</v>
      </c>
    </row>
    <row r="42" spans="1:9" ht="21" x14ac:dyDescent="0.25">
      <c r="A42" s="58" t="s">
        <v>105</v>
      </c>
    </row>
  </sheetData>
  <hyperlinks>
    <hyperlink ref="A42" r:id="rId1" display="http://www.bisonpipe.com/" xr:uid="{DC2D34C6-C879-44DD-A05F-1C8E5985216C}"/>
    <hyperlink ref="N24" r:id="rId2" xr:uid="{9D59F630-7F1C-4A8D-AAF6-709407CF7845}"/>
    <hyperlink ref="B24" r:id="rId3" xr:uid="{81BE261B-DC61-4522-91D8-475C90D19FE4}"/>
    <hyperlink ref="N26" r:id="rId4" xr:uid="{04B4FBBE-F2BA-4D13-B697-C25668C41C86}"/>
    <hyperlink ref="B22" r:id="rId5" xr:uid="{07C9E745-8580-45DF-B0F9-E103985F1F38}"/>
    <hyperlink ref="B23" r:id="rId6" display="Highline Hardware" xr:uid="{114615CD-EB71-40A4-A265-99CA907CEA62}"/>
    <hyperlink ref="N29" r:id="rId7" xr:uid="{24AD5F59-BBCB-4BAD-8346-2C7C331B8188}"/>
    <hyperlink ref="B12" r:id="rId8" xr:uid="{EC35CBB8-3EE5-4C49-9C20-EF55D1C35152}"/>
    <hyperlink ref="N25" r:id="rId9" display="Highline Hardware" xr:uid="{7E1BDD39-0ECD-4B54-AC40-AE6A9DBEF1CF}"/>
  </hyperlinks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19D08-C4BB-4FCA-BFCE-CD6660E77D01}">
  <dimension ref="A1:H24"/>
  <sheetViews>
    <sheetView workbookViewId="0">
      <pane ySplit="1" topLeftCell="A7" activePane="bottomLeft" state="frozen"/>
      <selection pane="bottomLeft" activeCell="F15" sqref="F15"/>
    </sheetView>
  </sheetViews>
  <sheetFormatPr defaultRowHeight="15" x14ac:dyDescent="0.25"/>
  <cols>
    <col min="1" max="1" width="22.28515625" customWidth="1"/>
    <col min="2" max="2" width="26.42578125" style="29" customWidth="1"/>
    <col min="3" max="3" width="22.5703125" style="2" customWidth="1"/>
    <col min="4" max="4" width="14.28515625" style="5" customWidth="1"/>
    <col min="5" max="5" width="12" style="5" customWidth="1"/>
    <col min="6" max="6" width="18.28515625" style="5" customWidth="1"/>
  </cols>
  <sheetData>
    <row r="1" spans="1:8" s="3" customFormat="1" x14ac:dyDescent="0.25">
      <c r="A1" s="4" t="s">
        <v>64</v>
      </c>
      <c r="B1" s="24" t="s">
        <v>1</v>
      </c>
      <c r="C1" s="14" t="s">
        <v>2</v>
      </c>
      <c r="D1" s="30" t="s">
        <v>3</v>
      </c>
      <c r="E1" s="31" t="s">
        <v>4</v>
      </c>
      <c r="F1" s="31" t="s">
        <v>5</v>
      </c>
    </row>
    <row r="2" spans="1:8" ht="30" x14ac:dyDescent="0.25">
      <c r="A2" t="s">
        <v>65</v>
      </c>
      <c r="B2" s="25" t="s">
        <v>53</v>
      </c>
      <c r="C2" s="15">
        <v>12</v>
      </c>
      <c r="D2" s="32">
        <v>750</v>
      </c>
      <c r="E2" s="5">
        <f>C2*D2*0.06</f>
        <v>540</v>
      </c>
      <c r="F2" s="5">
        <f>(C2*D2)+E2</f>
        <v>9540</v>
      </c>
    </row>
    <row r="3" spans="1:8" ht="45" x14ac:dyDescent="0.25">
      <c r="A3" t="s">
        <v>65</v>
      </c>
      <c r="B3" s="25" t="s">
        <v>45</v>
      </c>
      <c r="C3" s="23">
        <v>11</v>
      </c>
      <c r="D3" s="33">
        <v>154</v>
      </c>
      <c r="E3" s="5">
        <f t="shared" ref="E3:E14" si="0">C3*D3*0.06</f>
        <v>101.64</v>
      </c>
      <c r="F3" s="5">
        <f t="shared" ref="F3:F17" si="1">(C3*D3)+E3</f>
        <v>1795.64</v>
      </c>
    </row>
    <row r="4" spans="1:8" ht="60" x14ac:dyDescent="0.25">
      <c r="A4" t="s">
        <v>65</v>
      </c>
      <c r="B4" s="26" t="s">
        <v>49</v>
      </c>
      <c r="C4" s="23">
        <v>12</v>
      </c>
      <c r="D4" s="35">
        <v>6.48</v>
      </c>
      <c r="E4" s="5">
        <f t="shared" si="0"/>
        <v>4.6656000000000004</v>
      </c>
      <c r="F4" s="5">
        <f t="shared" si="1"/>
        <v>82.425600000000003</v>
      </c>
    </row>
    <row r="5" spans="1:8" ht="25.5" x14ac:dyDescent="0.25">
      <c r="A5" t="s">
        <v>65</v>
      </c>
      <c r="B5" s="27" t="s">
        <v>25</v>
      </c>
      <c r="C5" s="23">
        <v>44</v>
      </c>
      <c r="D5" s="35">
        <v>4.4400000000000004</v>
      </c>
      <c r="E5" s="5">
        <f t="shared" si="0"/>
        <v>11.7216</v>
      </c>
      <c r="F5" s="5">
        <f t="shared" si="1"/>
        <v>207.08160000000001</v>
      </c>
    </row>
    <row r="6" spans="1:8" ht="45" x14ac:dyDescent="0.25">
      <c r="A6" t="s">
        <v>96</v>
      </c>
      <c r="B6" s="25" t="s">
        <v>48</v>
      </c>
      <c r="C6" s="23">
        <v>2</v>
      </c>
      <c r="D6" s="33">
        <v>197</v>
      </c>
      <c r="E6" s="5">
        <f>C6*D6*0.06</f>
        <v>23.64</v>
      </c>
      <c r="F6" s="5">
        <f>(C6*D6)+E6</f>
        <v>417.64</v>
      </c>
    </row>
    <row r="7" spans="1:8" ht="45" x14ac:dyDescent="0.25">
      <c r="A7" t="s">
        <v>96</v>
      </c>
      <c r="B7" s="25" t="s">
        <v>46</v>
      </c>
      <c r="C7" s="23">
        <v>2</v>
      </c>
      <c r="D7" s="33">
        <v>409</v>
      </c>
      <c r="E7" s="5">
        <f>C7*D7*0.06</f>
        <v>49.08</v>
      </c>
      <c r="F7" s="5">
        <f>(C7*D7)+E7</f>
        <v>867.08</v>
      </c>
    </row>
    <row r="8" spans="1:8" ht="45" x14ac:dyDescent="0.25">
      <c r="A8" t="s">
        <v>96</v>
      </c>
      <c r="B8" s="25" t="s">
        <v>47</v>
      </c>
      <c r="C8" s="23">
        <v>1</v>
      </c>
      <c r="D8" s="33">
        <v>126.5</v>
      </c>
      <c r="E8" s="34">
        <f>C8*D8*0.06</f>
        <v>7.59</v>
      </c>
      <c r="F8" s="5">
        <f>(C8*D8)+E8</f>
        <v>134.09</v>
      </c>
    </row>
    <row r="9" spans="1:8" x14ac:dyDescent="0.25">
      <c r="A9" t="s">
        <v>96</v>
      </c>
      <c r="B9" s="25" t="s">
        <v>50</v>
      </c>
      <c r="C9" s="23">
        <v>22</v>
      </c>
      <c r="D9" s="35">
        <v>5.18</v>
      </c>
      <c r="E9" s="5">
        <f t="shared" si="0"/>
        <v>6.8375999999999992</v>
      </c>
      <c r="F9" s="5">
        <f t="shared" si="1"/>
        <v>120.79759999999999</v>
      </c>
    </row>
    <row r="10" spans="1:8" ht="30" x14ac:dyDescent="0.25">
      <c r="A10" t="s">
        <v>96</v>
      </c>
      <c r="B10" s="25" t="s">
        <v>51</v>
      </c>
      <c r="C10" s="23">
        <v>20</v>
      </c>
      <c r="D10" s="35">
        <v>3</v>
      </c>
      <c r="E10" s="5">
        <f t="shared" si="0"/>
        <v>3.5999999999999996</v>
      </c>
      <c r="F10" s="5">
        <f t="shared" si="1"/>
        <v>63.6</v>
      </c>
    </row>
    <row r="11" spans="1:8" ht="30" x14ac:dyDescent="0.25">
      <c r="A11" t="s">
        <v>66</v>
      </c>
      <c r="B11" s="26" t="s">
        <v>52</v>
      </c>
      <c r="C11" s="23">
        <v>8</v>
      </c>
      <c r="D11" s="35">
        <v>198</v>
      </c>
      <c r="E11" s="5">
        <f t="shared" si="0"/>
        <v>95.039999999999992</v>
      </c>
      <c r="F11" s="5">
        <f t="shared" si="1"/>
        <v>1679.04</v>
      </c>
    </row>
    <row r="12" spans="1:8" ht="45" x14ac:dyDescent="0.25">
      <c r="A12" t="s">
        <v>96</v>
      </c>
      <c r="B12" s="26" t="s">
        <v>6</v>
      </c>
      <c r="C12" s="23">
        <v>6</v>
      </c>
      <c r="D12" s="35">
        <v>22.5</v>
      </c>
      <c r="E12" s="5">
        <f t="shared" si="0"/>
        <v>8.1</v>
      </c>
      <c r="F12" s="5">
        <f t="shared" si="1"/>
        <v>143.1</v>
      </c>
    </row>
    <row r="13" spans="1:8" ht="30" x14ac:dyDescent="0.25">
      <c r="A13" t="s">
        <v>96</v>
      </c>
      <c r="B13" s="26" t="s">
        <v>0</v>
      </c>
      <c r="C13" s="23">
        <v>6</v>
      </c>
      <c r="D13" s="35">
        <v>46.98</v>
      </c>
      <c r="E13" s="5">
        <f>C13*D13*0.06</f>
        <v>16.912800000000001</v>
      </c>
      <c r="F13" s="5">
        <f t="shared" si="1"/>
        <v>298.7928</v>
      </c>
    </row>
    <row r="14" spans="1:8" ht="45" x14ac:dyDescent="0.25">
      <c r="A14" t="s">
        <v>96</v>
      </c>
      <c r="B14" s="26" t="s">
        <v>54</v>
      </c>
      <c r="C14" s="23">
        <v>2</v>
      </c>
      <c r="D14" s="35">
        <v>2.2999999999999998</v>
      </c>
      <c r="E14" s="5">
        <f t="shared" si="0"/>
        <v>0.27599999999999997</v>
      </c>
      <c r="F14" s="5">
        <f t="shared" si="1"/>
        <v>4.8759999999999994</v>
      </c>
      <c r="H14" s="59">
        <f>SUM(F6:F14)</f>
        <v>3729.0164</v>
      </c>
    </row>
    <row r="15" spans="1:8" ht="45" x14ac:dyDescent="0.25">
      <c r="A15" s="39" t="s">
        <v>100</v>
      </c>
      <c r="B15" s="25" t="s">
        <v>101</v>
      </c>
      <c r="C15" s="23">
        <v>70</v>
      </c>
      <c r="D15" s="35">
        <v>4.5</v>
      </c>
      <c r="E15" s="5">
        <f>C15*D15*0.06</f>
        <v>18.899999999999999</v>
      </c>
      <c r="F15" s="5">
        <f>(C15*D15)+E15</f>
        <v>333.9</v>
      </c>
    </row>
    <row r="16" spans="1:8" ht="45" x14ac:dyDescent="0.25">
      <c r="A16" t="s">
        <v>68</v>
      </c>
      <c r="B16" s="25" t="s">
        <v>67</v>
      </c>
      <c r="C16" s="23">
        <v>20</v>
      </c>
      <c r="D16" s="35">
        <v>4.75</v>
      </c>
      <c r="E16" s="5">
        <f>C16*D16*0.06</f>
        <v>5.7</v>
      </c>
      <c r="F16" s="5">
        <f>(C16*D16)+E16</f>
        <v>100.7</v>
      </c>
    </row>
    <row r="17" spans="2:6" x14ac:dyDescent="0.25">
      <c r="B17" s="27"/>
      <c r="C17" s="23"/>
      <c r="D17" s="35"/>
      <c r="E17" s="5">
        <f>C17*D17*0.06</f>
        <v>0</v>
      </c>
      <c r="F17" s="5">
        <f t="shared" si="1"/>
        <v>0</v>
      </c>
    </row>
    <row r="18" spans="2:6" x14ac:dyDescent="0.25">
      <c r="B18" s="28"/>
    </row>
    <row r="19" spans="2:6" x14ac:dyDescent="0.25">
      <c r="D19" s="36" t="s">
        <v>5</v>
      </c>
      <c r="F19" s="21">
        <f>SUM(F2:F14)</f>
        <v>15354.163599999998</v>
      </c>
    </row>
    <row r="20" spans="2:6" x14ac:dyDescent="0.25">
      <c r="D20" s="36"/>
      <c r="F20" s="22"/>
    </row>
    <row r="21" spans="2:6" x14ac:dyDescent="0.25">
      <c r="E21" s="12" t="s">
        <v>102</v>
      </c>
      <c r="F21" s="5">
        <f>HIGHLINE!$F$13</f>
        <v>572.35760000000005</v>
      </c>
    </row>
    <row r="22" spans="2:6" x14ac:dyDescent="0.25">
      <c r="E22" s="12" t="s">
        <v>42</v>
      </c>
      <c r="F22" s="5">
        <f>Bridge!F12</f>
        <v>1481.1167999999996</v>
      </c>
    </row>
    <row r="23" spans="2:6" ht="15.75" thickBot="1" x14ac:dyDescent="0.3"/>
    <row r="24" spans="2:6" ht="15.75" thickBot="1" x14ac:dyDescent="0.3">
      <c r="D24" s="12" t="s">
        <v>24</v>
      </c>
      <c r="F24" s="13">
        <f>SUM(F19:F22)</f>
        <v>17407.637999999995</v>
      </c>
    </row>
  </sheetData>
  <hyperlinks>
    <hyperlink ref="B3" r:id="rId1" xr:uid="{C79888A3-6073-4846-AE1A-6FD6FA637E50}"/>
    <hyperlink ref="B7" r:id="rId2" xr:uid="{9DE84141-3987-4B88-85A7-05BBC638759A}"/>
    <hyperlink ref="B8" r:id="rId3" xr:uid="{0F5AB59B-FDC4-417A-98B6-EF906A4887DD}"/>
    <hyperlink ref="B6" r:id="rId4" xr:uid="{6E9F6F94-601E-4548-8EF9-271A0C072158}"/>
    <hyperlink ref="B4" r:id="rId5" xr:uid="{0837DE33-731F-47A0-A158-4D38327A68A3}"/>
    <hyperlink ref="B9" r:id="rId6" xr:uid="{51B2E627-E524-4C1F-9257-6CB1FF0F7ABB}"/>
    <hyperlink ref="B10" r:id="rId7" display="https://www.lowes.com/pd/Steel-Rebar-Common-0-5-in-x-1-5-ft-Actual-0-5-in-x-1-4167-Feet/3388260" xr:uid="{6E059A78-224F-4F17-8E9F-890431C1C036}"/>
    <hyperlink ref="B11" r:id="rId8" xr:uid="{8314DE09-E2AD-42E8-8D72-46B0BC259EB7}"/>
    <hyperlink ref="B2" r:id="rId9" display="https://www.uline.com/BL_8773/Metal-Picnic-Tables?pricode=WR12&amp;utm_source=Bing&amp;utm_medium=cpc&amp;utm_term=metal%20picnic%20tables&amp;utm_campaign=Facilities%20Maintenance&amp;AdKeyword=metal%20picnic%20tables&amp;AdMatchtype=p&amp;&amp;msclkid=c98b479dbeef160c49de184b2bc3f2ba&amp;gclid=c98b479dbeef160c49de184b2bc3f2ba&amp;gclsrc=3p.ds" xr:uid="{8295BEB9-7586-4241-A5FF-4C92B00E3C1A}"/>
    <hyperlink ref="B15" r:id="rId10" display="QUIKRETE 80-lb High Strength Concrete Mix in the Concrete Mix department at Lowes.com" xr:uid="{55793646-AD7E-42AE-AB27-A9B39086F03B}"/>
    <hyperlink ref="B16" r:id="rId11" display="Severe Weather 2-in x 4-in x 8-ft #2 Prime Pressure Treated Lumber in the Pressure Treated Lumber department at Lowes.com" xr:uid="{3DC87E6A-0219-413E-8CB8-871547D7C1CD}"/>
    <hyperlink ref="B12" r:id="rId12" xr:uid="{BFDFCB7C-0D6D-4B0D-A20B-1547AD70B8E3}"/>
    <hyperlink ref="B13" r:id="rId13" xr:uid="{8B7F8264-7474-40CF-AF6B-1E2E1C702512}"/>
    <hyperlink ref="B14" r:id="rId14" xr:uid="{AF4049BA-0B74-4B42-A01E-EABCCCCABDB0}"/>
  </hyperlinks>
  <pageMargins left="0.7" right="0.7" top="0.75" bottom="0.75" header="0.3" footer="0.3"/>
  <pageSetup orientation="portrait" r:id="rId15"/>
  <drawing r:id="rId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B04F8-C4B7-4E6D-973F-FB7E5109DF1C}">
  <dimension ref="A1:M16"/>
  <sheetViews>
    <sheetView workbookViewId="0">
      <selection activeCell="E17" sqref="E17"/>
    </sheetView>
  </sheetViews>
  <sheetFormatPr defaultRowHeight="15" x14ac:dyDescent="0.25"/>
  <cols>
    <col min="1" max="1" width="38.5703125" style="29" customWidth="1"/>
    <col min="2" max="2" width="16.7109375" customWidth="1"/>
    <col min="3" max="3" width="10.28515625" customWidth="1"/>
    <col min="4" max="4" width="12.7109375" customWidth="1"/>
    <col min="5" max="5" width="17.5703125" customWidth="1"/>
  </cols>
  <sheetData>
    <row r="1" spans="1:13" s="4" customFormat="1" x14ac:dyDescent="0.25">
      <c r="A1" s="37" t="s">
        <v>63</v>
      </c>
      <c r="B1" s="4" t="s">
        <v>2</v>
      </c>
      <c r="C1" s="4" t="s">
        <v>3</v>
      </c>
      <c r="D1" s="4" t="s">
        <v>10</v>
      </c>
      <c r="E1" s="4" t="s">
        <v>5</v>
      </c>
    </row>
    <row r="2" spans="1:13" x14ac:dyDescent="0.25">
      <c r="A2" s="25" t="s">
        <v>149</v>
      </c>
      <c r="B2">
        <v>1</v>
      </c>
      <c r="C2" s="5">
        <v>186</v>
      </c>
      <c r="D2" s="5">
        <f t="shared" ref="D2:D12" si="0">B2*C2 *0.06</f>
        <v>11.16</v>
      </c>
      <c r="E2" s="5">
        <f t="shared" ref="E2:E12" si="1">(B2*C2)+D2</f>
        <v>197.16</v>
      </c>
      <c r="J2" t="s">
        <v>145</v>
      </c>
    </row>
    <row r="3" spans="1:13" x14ac:dyDescent="0.25">
      <c r="A3" s="45" t="s">
        <v>55</v>
      </c>
      <c r="B3">
        <v>12</v>
      </c>
      <c r="C3" s="5">
        <v>2.08</v>
      </c>
      <c r="D3" s="5">
        <f t="shared" si="0"/>
        <v>1.4976</v>
      </c>
      <c r="E3" s="5">
        <f t="shared" si="1"/>
        <v>26.457599999999999</v>
      </c>
      <c r="J3" t="s">
        <v>146</v>
      </c>
    </row>
    <row r="4" spans="1:13" x14ac:dyDescent="0.25">
      <c r="A4" s="25" t="s">
        <v>50</v>
      </c>
      <c r="B4">
        <v>2</v>
      </c>
      <c r="C4" s="5">
        <v>10</v>
      </c>
      <c r="D4" s="5">
        <f t="shared" si="0"/>
        <v>1.2</v>
      </c>
      <c r="E4" s="5">
        <f t="shared" si="1"/>
        <v>21.2</v>
      </c>
      <c r="J4" t="s">
        <v>147</v>
      </c>
    </row>
    <row r="5" spans="1:13" x14ac:dyDescent="0.25">
      <c r="A5" s="25" t="s">
        <v>26</v>
      </c>
      <c r="B5">
        <v>11</v>
      </c>
      <c r="C5" s="5">
        <v>2.98</v>
      </c>
      <c r="D5" s="5">
        <f t="shared" si="0"/>
        <v>1.9668000000000001</v>
      </c>
      <c r="E5" s="5">
        <f t="shared" si="1"/>
        <v>34.7468</v>
      </c>
      <c r="J5" t="s">
        <v>148</v>
      </c>
    </row>
    <row r="6" spans="1:13" ht="30" x14ac:dyDescent="0.25">
      <c r="A6" s="20" t="s">
        <v>62</v>
      </c>
      <c r="B6">
        <v>14</v>
      </c>
      <c r="C6" s="5">
        <v>4.47</v>
      </c>
      <c r="D6" s="5">
        <f t="shared" si="0"/>
        <v>3.7547999999999999</v>
      </c>
      <c r="E6" s="5">
        <f t="shared" si="1"/>
        <v>66.334800000000001</v>
      </c>
    </row>
    <row r="7" spans="1:13" ht="30" x14ac:dyDescent="0.25">
      <c r="A7" s="29" t="s">
        <v>28</v>
      </c>
      <c r="B7">
        <v>2</v>
      </c>
      <c r="C7" s="5">
        <v>47</v>
      </c>
      <c r="D7" s="5">
        <f t="shared" si="0"/>
        <v>5.64</v>
      </c>
      <c r="E7" s="5">
        <f t="shared" si="1"/>
        <v>99.64</v>
      </c>
    </row>
    <row r="8" spans="1:13" ht="45" x14ac:dyDescent="0.25">
      <c r="A8" s="38" t="s">
        <v>56</v>
      </c>
      <c r="B8">
        <v>2</v>
      </c>
      <c r="C8" s="5">
        <v>5</v>
      </c>
      <c r="D8" s="5">
        <f t="shared" si="0"/>
        <v>0.6</v>
      </c>
      <c r="E8" s="5">
        <f t="shared" si="1"/>
        <v>10.6</v>
      </c>
    </row>
    <row r="9" spans="1:13" x14ac:dyDescent="0.25">
      <c r="A9" s="25" t="s">
        <v>44</v>
      </c>
      <c r="B9">
        <v>6</v>
      </c>
      <c r="C9" s="5">
        <v>8.9499999999999993</v>
      </c>
      <c r="D9" s="5">
        <f t="shared" si="0"/>
        <v>3.2219999999999995</v>
      </c>
      <c r="E9" s="5">
        <f t="shared" si="1"/>
        <v>56.921999999999997</v>
      </c>
    </row>
    <row r="10" spans="1:13" ht="30" x14ac:dyDescent="0.25">
      <c r="A10" s="25" t="s">
        <v>57</v>
      </c>
      <c r="B10">
        <v>1</v>
      </c>
      <c r="C10" s="5">
        <v>15.98</v>
      </c>
      <c r="D10" s="5">
        <f t="shared" si="0"/>
        <v>0.95879999999999999</v>
      </c>
      <c r="E10" s="5">
        <f t="shared" si="1"/>
        <v>16.938800000000001</v>
      </c>
    </row>
    <row r="11" spans="1:13" x14ac:dyDescent="0.25">
      <c r="A11" s="20" t="s">
        <v>61</v>
      </c>
      <c r="B11">
        <v>2</v>
      </c>
      <c r="C11" s="5">
        <v>19.98</v>
      </c>
      <c r="D11" s="5">
        <f t="shared" si="0"/>
        <v>2.3976000000000002</v>
      </c>
      <c r="E11" s="5">
        <f t="shared" si="1"/>
        <v>42.357599999999998</v>
      </c>
    </row>
    <row r="12" spans="1:13" ht="30" x14ac:dyDescent="0.25">
      <c r="A12" s="25" t="s">
        <v>150</v>
      </c>
      <c r="B12">
        <v>4</v>
      </c>
      <c r="C12" s="5">
        <v>6.39</v>
      </c>
      <c r="D12" s="5">
        <f t="shared" si="0"/>
        <v>1.5335999999999999</v>
      </c>
      <c r="E12" s="5">
        <f t="shared" si="1"/>
        <v>27.093599999999999</v>
      </c>
    </row>
    <row r="13" spans="1:13" x14ac:dyDescent="0.25">
      <c r="A13" s="29" t="s">
        <v>99</v>
      </c>
      <c r="E13" s="6" t="s">
        <v>27</v>
      </c>
      <c r="F13" s="21">
        <f>SUM(E2:E11)</f>
        <v>572.35760000000005</v>
      </c>
    </row>
    <row r="15" spans="1:13" ht="45" x14ac:dyDescent="0.25">
      <c r="A15" s="29" t="s">
        <v>43</v>
      </c>
    </row>
    <row r="16" spans="1:13" x14ac:dyDescent="0.25">
      <c r="K16" s="20"/>
      <c r="M16" s="20"/>
    </row>
  </sheetData>
  <hyperlinks>
    <hyperlink ref="A9" r:id="rId1" xr:uid="{3077FF45-3178-4EE4-AE61-1DDD0FCF8A24}"/>
    <hyperlink ref="A2" r:id="rId2" display="1/4 in Galvanized Cable   (250ft)" xr:uid="{15D6EF4B-8F61-4C0D-8118-3FCA3B3CB0C6}"/>
    <hyperlink ref="A5" r:id="rId3" xr:uid="{D6B76CAA-23C1-4735-A4D4-0E8F30E24E76}"/>
    <hyperlink ref="A4" r:id="rId4" xr:uid="{36876157-E10C-4DA4-B748-ABABF924D6CC}"/>
    <hyperlink ref="A8" r:id="rId5" display="https://www.lowes.com/pd/Krylon-FUSION-ALL-IN-ONE-Acrylic-Enamel-Gloss-Spray-Paint-Actual-Net-Contents-12/5001061669" xr:uid="{0D99870D-A819-4CA4-8358-6E11606B74BB}"/>
    <hyperlink ref="A10" r:id="rId6" display="https://www.lowes.com/pd/Hillman-Wire-Rope-Thimble/4460763" xr:uid="{075FDE00-7F05-46C2-A645-C8CEB8FBA948}"/>
    <hyperlink ref="A11" r:id="rId7" xr:uid="{198AD74B-A28E-499E-95F4-48D3BE2718DD}"/>
    <hyperlink ref="A6" r:id="rId8" display="https://www.lowes.com/pl/Quikrete--Concrete-mix-Concrete-cement-stucco-mix-Concrete-cement-masonry-Building-supplies/4294515400?refinement=4294962940" xr:uid="{11BE449D-29F2-49F7-B3F2-C18758F543C4}"/>
    <hyperlink ref="A3" r:id="rId9" xr:uid="{FA5FDFD0-78DC-40F7-957F-9F30FD098051}"/>
    <hyperlink ref="A12" r:id="rId10" xr:uid="{B9622124-B789-4C73-8C90-88F6CE87F0CA}"/>
  </hyperlinks>
  <pageMargins left="0.7" right="0.7" top="0.75" bottom="0.75" header="0.3" footer="0.3"/>
  <pageSetup orientation="portrait"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CDBB0-4B65-4371-BF87-1C303F59C0F4}">
  <dimension ref="A1:F45"/>
  <sheetViews>
    <sheetView workbookViewId="0">
      <selection activeCell="F12" sqref="F12"/>
    </sheetView>
  </sheetViews>
  <sheetFormatPr defaultRowHeight="15" x14ac:dyDescent="0.25"/>
  <cols>
    <col min="1" max="1" width="48.140625" style="9" customWidth="1"/>
    <col min="2" max="2" width="14.28515625" customWidth="1"/>
    <col min="4" max="4" width="16.42578125" customWidth="1"/>
    <col min="5" max="5" width="16" customWidth="1"/>
  </cols>
  <sheetData>
    <row r="1" spans="1:6" s="4" customFormat="1" x14ac:dyDescent="0.25">
      <c r="A1" s="10" t="s">
        <v>9</v>
      </c>
      <c r="B1" s="4" t="s">
        <v>2</v>
      </c>
      <c r="C1" s="4" t="s">
        <v>3</v>
      </c>
      <c r="D1" s="4" t="s">
        <v>10</v>
      </c>
      <c r="E1" s="4" t="s">
        <v>5</v>
      </c>
    </row>
    <row r="2" spans="1:6" s="54" customFormat="1" x14ac:dyDescent="0.25">
      <c r="A2" s="55" t="s">
        <v>95</v>
      </c>
      <c r="C2" s="54">
        <v>17.98</v>
      </c>
      <c r="D2" s="5">
        <f>B2*C2*0.06</f>
        <v>0</v>
      </c>
      <c r="E2" s="5">
        <f>(B2*C2)+D2</f>
        <v>0</v>
      </c>
    </row>
    <row r="3" spans="1:6" ht="38.25" x14ac:dyDescent="0.25">
      <c r="A3" s="7" t="s">
        <v>23</v>
      </c>
      <c r="B3">
        <v>2</v>
      </c>
      <c r="C3" s="5">
        <f>F21</f>
        <v>376.32</v>
      </c>
      <c r="D3" s="5">
        <f t="shared" ref="D3:D11" si="0">B3*C3*0.06</f>
        <v>45.1584</v>
      </c>
      <c r="E3" s="5">
        <f t="shared" ref="E3:E11" si="1">(B3*C3)+D3</f>
        <v>797.79840000000002</v>
      </c>
    </row>
    <row r="4" spans="1:6" x14ac:dyDescent="0.25">
      <c r="A4" s="7" t="s">
        <v>21</v>
      </c>
      <c r="B4">
        <v>19</v>
      </c>
      <c r="C4" s="5">
        <v>9</v>
      </c>
      <c r="D4" s="5">
        <f t="shared" si="0"/>
        <v>10.26</v>
      </c>
      <c r="E4" s="5">
        <f t="shared" si="1"/>
        <v>181.26</v>
      </c>
    </row>
    <row r="5" spans="1:6" x14ac:dyDescent="0.25">
      <c r="A5" s="7" t="s">
        <v>7</v>
      </c>
      <c r="B5">
        <v>12</v>
      </c>
      <c r="C5" s="5">
        <v>4.5999999999999996</v>
      </c>
      <c r="D5" s="5">
        <f t="shared" si="0"/>
        <v>3.3119999999999998</v>
      </c>
      <c r="E5" s="5">
        <f t="shared" si="1"/>
        <v>58.511999999999993</v>
      </c>
    </row>
    <row r="6" spans="1:6" ht="25.5" x14ac:dyDescent="0.25">
      <c r="A6" s="7" t="s">
        <v>22</v>
      </c>
      <c r="B6">
        <v>4</v>
      </c>
      <c r="C6" s="5">
        <v>4.5999999999999996</v>
      </c>
      <c r="D6" s="5">
        <f t="shared" si="0"/>
        <v>1.1039999999999999</v>
      </c>
      <c r="E6" s="5">
        <f t="shared" si="1"/>
        <v>19.503999999999998</v>
      </c>
    </row>
    <row r="7" spans="1:6" ht="25.5" x14ac:dyDescent="0.25">
      <c r="A7" s="7" t="s">
        <v>8</v>
      </c>
      <c r="B7">
        <v>9</v>
      </c>
      <c r="C7" s="5">
        <v>9</v>
      </c>
      <c r="D7" s="5">
        <f t="shared" si="0"/>
        <v>4.8599999999999994</v>
      </c>
      <c r="E7" s="5">
        <f t="shared" si="1"/>
        <v>85.86</v>
      </c>
    </row>
    <row r="8" spans="1:6" x14ac:dyDescent="0.25">
      <c r="A8" s="19" t="s">
        <v>40</v>
      </c>
      <c r="B8">
        <v>4</v>
      </c>
      <c r="C8" s="5">
        <v>10.48</v>
      </c>
      <c r="D8" s="5">
        <f t="shared" si="0"/>
        <v>2.5152000000000001</v>
      </c>
      <c r="E8" s="5">
        <f t="shared" si="1"/>
        <v>44.435200000000002</v>
      </c>
    </row>
    <row r="9" spans="1:6" ht="25.5" x14ac:dyDescent="0.25">
      <c r="A9" s="7" t="s">
        <v>39</v>
      </c>
      <c r="B9">
        <v>2</v>
      </c>
      <c r="C9" s="5">
        <v>50</v>
      </c>
      <c r="D9" s="5">
        <f t="shared" si="0"/>
        <v>6</v>
      </c>
      <c r="E9" s="5">
        <f t="shared" si="1"/>
        <v>106</v>
      </c>
    </row>
    <row r="10" spans="1:6" x14ac:dyDescent="0.25">
      <c r="A10" s="8" t="s">
        <v>31</v>
      </c>
      <c r="B10">
        <v>12</v>
      </c>
      <c r="C10" s="5">
        <v>3.58</v>
      </c>
      <c r="D10" s="5">
        <f t="shared" si="0"/>
        <v>2.5775999999999999</v>
      </c>
      <c r="E10" s="5">
        <f t="shared" si="1"/>
        <v>45.537599999999998</v>
      </c>
    </row>
    <row r="11" spans="1:6" ht="30" x14ac:dyDescent="0.25">
      <c r="A11" s="20" t="s">
        <v>41</v>
      </c>
      <c r="B11">
        <v>8</v>
      </c>
      <c r="C11" s="5">
        <v>16.77</v>
      </c>
      <c r="D11" s="5">
        <f t="shared" si="0"/>
        <v>8.0495999999999999</v>
      </c>
      <c r="E11" s="5">
        <f t="shared" si="1"/>
        <v>142.20959999999999</v>
      </c>
    </row>
    <row r="12" spans="1:6" x14ac:dyDescent="0.25">
      <c r="C12" s="5"/>
      <c r="D12" s="12" t="s">
        <v>5</v>
      </c>
      <c r="E12" s="5"/>
      <c r="F12" s="18">
        <f>SUM(E2:E11)</f>
        <v>1481.1167999999996</v>
      </c>
    </row>
    <row r="13" spans="1:6" x14ac:dyDescent="0.25">
      <c r="A13" s="11" t="s">
        <v>38</v>
      </c>
      <c r="C13" s="5"/>
      <c r="D13" s="5"/>
      <c r="E13" s="5"/>
    </row>
    <row r="14" spans="1:6" ht="30" x14ac:dyDescent="0.25">
      <c r="A14" s="20" t="s">
        <v>58</v>
      </c>
      <c r="B14">
        <v>12</v>
      </c>
      <c r="C14" s="5">
        <v>4.4800000000000004</v>
      </c>
      <c r="D14" s="5"/>
      <c r="E14" s="5">
        <f t="shared" ref="E14:E20" si="2">(B14*C14)+D14</f>
        <v>53.760000000000005</v>
      </c>
    </row>
    <row r="15" spans="1:6" ht="30" x14ac:dyDescent="0.25">
      <c r="A15" s="20" t="s">
        <v>59</v>
      </c>
      <c r="B15">
        <v>2</v>
      </c>
      <c r="C15" s="5">
        <v>1.28</v>
      </c>
      <c r="D15" s="5"/>
      <c r="E15" s="5">
        <f t="shared" si="2"/>
        <v>2.56</v>
      </c>
    </row>
    <row r="16" spans="1:6" x14ac:dyDescent="0.25">
      <c r="A16" s="20" t="s">
        <v>60</v>
      </c>
      <c r="C16" s="5"/>
      <c r="D16" s="5"/>
      <c r="E16" s="5">
        <f t="shared" si="2"/>
        <v>0</v>
      </c>
    </row>
    <row r="17" spans="1:6" x14ac:dyDescent="0.25">
      <c r="A17" s="9" t="s">
        <v>11</v>
      </c>
      <c r="B17">
        <v>6</v>
      </c>
      <c r="C17" s="5">
        <v>15</v>
      </c>
      <c r="D17" s="5"/>
      <c r="E17" s="5">
        <f t="shared" si="2"/>
        <v>90</v>
      </c>
    </row>
    <row r="18" spans="1:6" x14ac:dyDescent="0.25">
      <c r="A18" s="9" t="s">
        <v>12</v>
      </c>
      <c r="B18">
        <v>7</v>
      </c>
      <c r="C18" s="5">
        <v>9</v>
      </c>
      <c r="D18" s="5"/>
      <c r="E18" s="5">
        <f t="shared" si="2"/>
        <v>63</v>
      </c>
    </row>
    <row r="19" spans="1:6" x14ac:dyDescent="0.25">
      <c r="A19" s="9" t="s">
        <v>13</v>
      </c>
      <c r="B19">
        <v>1</v>
      </c>
      <c r="C19" s="5">
        <v>17</v>
      </c>
      <c r="D19" s="5"/>
      <c r="E19" s="5">
        <f t="shared" si="2"/>
        <v>17</v>
      </c>
    </row>
    <row r="20" spans="1:6" x14ac:dyDescent="0.25">
      <c r="A20" s="9" t="s">
        <v>20</v>
      </c>
      <c r="B20">
        <v>25</v>
      </c>
      <c r="C20" s="5">
        <v>6</v>
      </c>
      <c r="D20" s="5"/>
      <c r="E20" s="5">
        <f t="shared" si="2"/>
        <v>150</v>
      </c>
    </row>
    <row r="21" spans="1:6" x14ac:dyDescent="0.25">
      <c r="D21" s="6" t="s">
        <v>5</v>
      </c>
      <c r="F21" s="12">
        <f>SUM(E14:E20)</f>
        <v>376.32</v>
      </c>
    </row>
    <row r="23" spans="1:6" x14ac:dyDescent="0.25">
      <c r="A23" s="11" t="s">
        <v>14</v>
      </c>
    </row>
    <row r="24" spans="1:6" x14ac:dyDescent="0.25">
      <c r="A24" s="16" t="s">
        <v>32</v>
      </c>
      <c r="B24" s="1" t="s">
        <v>16</v>
      </c>
    </row>
    <row r="25" spans="1:6" x14ac:dyDescent="0.25">
      <c r="A25" s="16">
        <v>5</v>
      </c>
      <c r="B25" s="1" t="s">
        <v>15</v>
      </c>
    </row>
    <row r="26" spans="1:6" x14ac:dyDescent="0.25">
      <c r="A26" s="16">
        <v>4</v>
      </c>
      <c r="B26" s="1" t="s">
        <v>17</v>
      </c>
    </row>
    <row r="27" spans="1:6" x14ac:dyDescent="0.25">
      <c r="A27" s="16">
        <v>3</v>
      </c>
      <c r="B27" s="1" t="s">
        <v>18</v>
      </c>
    </row>
    <row r="28" spans="1:6" x14ac:dyDescent="0.25">
      <c r="A28" s="16">
        <v>2</v>
      </c>
      <c r="B28" s="1" t="s">
        <v>19</v>
      </c>
    </row>
    <row r="29" spans="1:6" x14ac:dyDescent="0.25">
      <c r="A29" s="16" t="s">
        <v>29</v>
      </c>
      <c r="B29" s="1" t="s">
        <v>16</v>
      </c>
    </row>
    <row r="32" spans="1:6" x14ac:dyDescent="0.25">
      <c r="A32" s="17" t="s">
        <v>37</v>
      </c>
    </row>
    <row r="33" spans="1:6" x14ac:dyDescent="0.25">
      <c r="A33" s="11" t="s">
        <v>33</v>
      </c>
      <c r="C33" s="5"/>
      <c r="D33" s="5"/>
      <c r="E33" s="5"/>
    </row>
    <row r="34" spans="1:6" x14ac:dyDescent="0.25">
      <c r="A34" s="9" t="s">
        <v>34</v>
      </c>
      <c r="B34">
        <v>6</v>
      </c>
      <c r="C34" s="5">
        <v>41.11</v>
      </c>
      <c r="D34" s="5">
        <f>B34*C34*0.06</f>
        <v>14.7996</v>
      </c>
      <c r="E34" s="5">
        <f>(B34*C34)+D34</f>
        <v>261.45960000000002</v>
      </c>
    </row>
    <row r="35" spans="1:6" x14ac:dyDescent="0.25">
      <c r="A35" s="9" t="s">
        <v>35</v>
      </c>
      <c r="B35">
        <v>4</v>
      </c>
      <c r="C35" s="5">
        <v>28.57</v>
      </c>
      <c r="D35" s="5">
        <f>B35*C35*0.06</f>
        <v>6.8567999999999998</v>
      </c>
      <c r="E35" s="5">
        <f>(B35*C35)+D35</f>
        <v>121.13679999999999</v>
      </c>
    </row>
    <row r="36" spans="1:6" x14ac:dyDescent="0.25">
      <c r="A36" s="9" t="s">
        <v>36</v>
      </c>
      <c r="B36">
        <v>1</v>
      </c>
      <c r="C36" s="5">
        <v>23.98</v>
      </c>
      <c r="D36" s="5">
        <f>B36*C36*0.06</f>
        <v>1.4388000000000001</v>
      </c>
      <c r="E36" s="5">
        <f>(B36*C36)+D36</f>
        <v>25.418800000000001</v>
      </c>
    </row>
    <row r="37" spans="1:6" x14ac:dyDescent="0.25">
      <c r="A37" s="9" t="s">
        <v>20</v>
      </c>
      <c r="B37">
        <v>20</v>
      </c>
      <c r="C37" s="5">
        <v>6</v>
      </c>
      <c r="D37" s="5">
        <f>B37*C37*0.06</f>
        <v>7.1999999999999993</v>
      </c>
      <c r="E37" s="5">
        <f>(B37*C37)+D37</f>
        <v>127.2</v>
      </c>
    </row>
    <row r="38" spans="1:6" x14ac:dyDescent="0.25">
      <c r="D38" s="6" t="s">
        <v>5</v>
      </c>
      <c r="F38" s="12">
        <f>SUM(E34:E37)</f>
        <v>535.21519999999998</v>
      </c>
    </row>
    <row r="40" spans="1:6" x14ac:dyDescent="0.25">
      <c r="A40" s="11" t="s">
        <v>14</v>
      </c>
    </row>
    <row r="41" spans="1:6" x14ac:dyDescent="0.25">
      <c r="A41" s="16" t="s">
        <v>30</v>
      </c>
      <c r="B41" s="1" t="s">
        <v>16</v>
      </c>
    </row>
    <row r="42" spans="1:6" x14ac:dyDescent="0.25">
      <c r="A42" s="16">
        <v>4</v>
      </c>
      <c r="B42" s="1" t="s">
        <v>18</v>
      </c>
    </row>
    <row r="43" spans="1:6" x14ac:dyDescent="0.25">
      <c r="A43" s="16">
        <v>3</v>
      </c>
      <c r="B43" s="1" t="s">
        <v>17</v>
      </c>
    </row>
    <row r="44" spans="1:6" x14ac:dyDescent="0.25">
      <c r="A44" s="16">
        <v>2</v>
      </c>
      <c r="B44" s="1" t="s">
        <v>19</v>
      </c>
    </row>
    <row r="45" spans="1:6" x14ac:dyDescent="0.25">
      <c r="A45" s="16" t="s">
        <v>29</v>
      </c>
      <c r="B45" s="1" t="s">
        <v>16</v>
      </c>
    </row>
  </sheetData>
  <hyperlinks>
    <hyperlink ref="A11" r:id="rId1" display="https://www.lowes.com/pl/Severe-weather--Building-supplies/4294934297?refinement=4294965820" xr:uid="{62169553-5F09-4CDD-878F-A8DE1C038CC4}"/>
    <hyperlink ref="A14" r:id="rId2" xr:uid="{C5AB909F-5213-44A1-9CCE-DD8DA069B5AF}"/>
    <hyperlink ref="A15" r:id="rId3" xr:uid="{349FA47F-4658-4872-93C2-9E1F165C07D8}"/>
    <hyperlink ref="A16" r:id="rId4" display="https://www.lowes.com/pl/Hillman--Hex-nuts-Nuts-Fasteners-Hardware/4294546138?refinement=4294961530" xr:uid="{24BF5FCC-38B3-40EA-A517-550E190E0F9C}"/>
  </hyperlinks>
  <pageMargins left="0.7" right="0.7" top="0.75" bottom="0.75" header="0.3" footer="0.3"/>
  <pageSetup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CDC46-2983-4584-A9AF-365D5E5F39A3}">
  <dimension ref="A1:F28"/>
  <sheetViews>
    <sheetView workbookViewId="0">
      <pane ySplit="1" topLeftCell="A9" activePane="bottomLeft" state="frozen"/>
      <selection pane="bottomLeft" activeCell="C31" sqref="C31"/>
    </sheetView>
  </sheetViews>
  <sheetFormatPr defaultRowHeight="15" x14ac:dyDescent="0.25"/>
  <cols>
    <col min="1" max="1" width="31.5703125" style="43" customWidth="1"/>
    <col min="2" max="2" width="12" customWidth="1"/>
    <col min="3" max="3" width="12.140625" customWidth="1"/>
    <col min="5" max="5" width="13.85546875" customWidth="1"/>
    <col min="6" max="6" width="18.5703125" customWidth="1"/>
  </cols>
  <sheetData>
    <row r="1" spans="1:6" s="41" customFormat="1" x14ac:dyDescent="0.25">
      <c r="A1" s="37" t="s">
        <v>69</v>
      </c>
      <c r="B1" s="4" t="s">
        <v>2</v>
      </c>
      <c r="C1" s="4" t="s">
        <v>87</v>
      </c>
      <c r="D1" s="4" t="s">
        <v>10</v>
      </c>
      <c r="E1" s="4" t="s">
        <v>5</v>
      </c>
    </row>
    <row r="2" spans="1:6" x14ac:dyDescent="0.25">
      <c r="A2" s="47" t="s">
        <v>89</v>
      </c>
      <c r="B2">
        <v>5</v>
      </c>
      <c r="C2" s="5">
        <v>80</v>
      </c>
      <c r="D2" s="5">
        <f>B2*C2 *0.06</f>
        <v>24</v>
      </c>
      <c r="E2" s="5">
        <f>(B2*C2)+D2</f>
        <v>424</v>
      </c>
    </row>
    <row r="3" spans="1:6" x14ac:dyDescent="0.25">
      <c r="A3" s="45" t="s">
        <v>90</v>
      </c>
      <c r="B3">
        <v>5</v>
      </c>
      <c r="C3" s="5">
        <v>335</v>
      </c>
      <c r="D3" s="5">
        <f t="shared" ref="D3:D9" si="0">B3*C3 *0.06</f>
        <v>100.5</v>
      </c>
      <c r="E3" s="5">
        <f t="shared" ref="E3:E9" si="1">(B3*C3)+D3</f>
        <v>1775.5</v>
      </c>
    </row>
    <row r="4" spans="1:6" x14ac:dyDescent="0.25">
      <c r="A4" s="44" t="s">
        <v>78</v>
      </c>
      <c r="B4">
        <v>20</v>
      </c>
      <c r="C4" s="5">
        <v>4</v>
      </c>
      <c r="D4" s="5">
        <f t="shared" si="0"/>
        <v>4.8</v>
      </c>
      <c r="E4" s="5">
        <f t="shared" si="1"/>
        <v>84.8</v>
      </c>
    </row>
    <row r="5" spans="1:6" x14ac:dyDescent="0.25">
      <c r="A5" s="45" t="s">
        <v>88</v>
      </c>
      <c r="B5">
        <v>3</v>
      </c>
      <c r="C5" s="5">
        <v>120</v>
      </c>
      <c r="D5" s="5">
        <f t="shared" si="0"/>
        <v>21.599999999999998</v>
      </c>
      <c r="E5" s="5">
        <f t="shared" si="1"/>
        <v>381.6</v>
      </c>
    </row>
    <row r="6" spans="1:6" x14ac:dyDescent="0.25">
      <c r="A6" s="46" t="s">
        <v>85</v>
      </c>
      <c r="B6">
        <v>4</v>
      </c>
      <c r="C6" s="5">
        <v>43</v>
      </c>
      <c r="D6" s="5">
        <f t="shared" si="0"/>
        <v>10.32</v>
      </c>
      <c r="E6" s="5">
        <f t="shared" si="1"/>
        <v>182.32</v>
      </c>
    </row>
    <row r="7" spans="1:6" x14ac:dyDescent="0.25">
      <c r="A7" s="45" t="s">
        <v>84</v>
      </c>
      <c r="B7">
        <v>4</v>
      </c>
      <c r="C7" s="5">
        <v>100</v>
      </c>
      <c r="D7" s="5">
        <f t="shared" si="0"/>
        <v>24</v>
      </c>
      <c r="E7" s="5">
        <f t="shared" si="1"/>
        <v>424</v>
      </c>
    </row>
    <row r="8" spans="1:6" x14ac:dyDescent="0.25">
      <c r="A8" s="45" t="s">
        <v>86</v>
      </c>
      <c r="B8">
        <v>4</v>
      </c>
      <c r="C8" s="5">
        <v>43</v>
      </c>
      <c r="D8" s="5">
        <f t="shared" si="0"/>
        <v>10.32</v>
      </c>
      <c r="E8" s="5">
        <f t="shared" si="1"/>
        <v>182.32</v>
      </c>
    </row>
    <row r="9" spans="1:6" ht="45" x14ac:dyDescent="0.25">
      <c r="A9" s="29" t="s">
        <v>97</v>
      </c>
      <c r="B9">
        <v>10</v>
      </c>
      <c r="C9" s="5">
        <v>80</v>
      </c>
      <c r="D9" s="5">
        <f t="shared" si="0"/>
        <v>48</v>
      </c>
      <c r="E9" s="5">
        <f t="shared" si="1"/>
        <v>848</v>
      </c>
    </row>
    <row r="10" spans="1:6" x14ac:dyDescent="0.25">
      <c r="A10" s="29"/>
      <c r="E10" s="6" t="s">
        <v>27</v>
      </c>
      <c r="F10" s="21">
        <f>SUM(E2:E9)</f>
        <v>4302.5400000000009</v>
      </c>
    </row>
    <row r="19" spans="1:6" x14ac:dyDescent="0.25">
      <c r="A19" s="37" t="s">
        <v>69</v>
      </c>
      <c r="B19" s="4" t="s">
        <v>2</v>
      </c>
      <c r="C19" s="4" t="s">
        <v>87</v>
      </c>
      <c r="D19" s="4" t="s">
        <v>10</v>
      </c>
      <c r="E19" s="4" t="s">
        <v>5</v>
      </c>
      <c r="F19" s="41"/>
    </row>
    <row r="20" spans="1:6" x14ac:dyDescent="0.25">
      <c r="A20" s="44" t="s">
        <v>78</v>
      </c>
      <c r="B20">
        <v>20</v>
      </c>
      <c r="C20" s="5">
        <v>4</v>
      </c>
      <c r="D20" s="5">
        <f t="shared" ref="D20:D25" si="2">B20*C20 *0.06</f>
        <v>4.8</v>
      </c>
      <c r="E20" s="5">
        <f t="shared" ref="E20:E25" si="3">(B20*C20)+D20</f>
        <v>84.8</v>
      </c>
    </row>
    <row r="21" spans="1:6" x14ac:dyDescent="0.25">
      <c r="A21" s="45" t="s">
        <v>130</v>
      </c>
      <c r="B21">
        <v>1</v>
      </c>
      <c r="C21" s="5">
        <v>320</v>
      </c>
      <c r="D21" s="5">
        <f t="shared" si="2"/>
        <v>19.2</v>
      </c>
      <c r="E21" s="5">
        <f t="shared" si="3"/>
        <v>339.2</v>
      </c>
    </row>
    <row r="22" spans="1:6" x14ac:dyDescent="0.25">
      <c r="A22" s="46" t="s">
        <v>131</v>
      </c>
      <c r="B22">
        <v>1</v>
      </c>
      <c r="C22" s="5">
        <v>116</v>
      </c>
      <c r="D22" s="5">
        <f t="shared" si="2"/>
        <v>6.96</v>
      </c>
      <c r="E22" s="5">
        <f t="shared" si="3"/>
        <v>122.96</v>
      </c>
    </row>
    <row r="23" spans="1:6" x14ac:dyDescent="0.25">
      <c r="A23" s="45" t="s">
        <v>132</v>
      </c>
      <c r="B23">
        <v>1</v>
      </c>
      <c r="C23" s="5">
        <v>43</v>
      </c>
      <c r="D23" s="5">
        <f t="shared" si="2"/>
        <v>2.58</v>
      </c>
      <c r="E23" s="5">
        <f t="shared" si="3"/>
        <v>45.58</v>
      </c>
    </row>
    <row r="24" spans="1:6" x14ac:dyDescent="0.25">
      <c r="A24" s="45"/>
      <c r="C24" s="5"/>
      <c r="D24" s="5"/>
      <c r="E24" s="5"/>
    </row>
    <row r="25" spans="1:6" ht="45" x14ac:dyDescent="0.25">
      <c r="A25" s="29" t="s">
        <v>97</v>
      </c>
      <c r="B25">
        <v>5</v>
      </c>
      <c r="C25" s="5">
        <v>80</v>
      </c>
      <c r="D25" s="5">
        <f t="shared" si="2"/>
        <v>24</v>
      </c>
      <c r="E25" s="5">
        <f t="shared" si="3"/>
        <v>424</v>
      </c>
    </row>
    <row r="26" spans="1:6" x14ac:dyDescent="0.25">
      <c r="A26" s="29"/>
      <c r="E26" s="6" t="s">
        <v>27</v>
      </c>
      <c r="F26" s="21">
        <f>SUM(E20:E25)</f>
        <v>1016.5400000000001</v>
      </c>
    </row>
    <row r="28" spans="1:6" x14ac:dyDescent="0.25">
      <c r="A28" s="43" t="s">
        <v>133</v>
      </c>
      <c r="B28">
        <v>1</v>
      </c>
      <c r="C28" s="5">
        <v>80</v>
      </c>
      <c r="D28" s="5">
        <f>B28*C28 *0.06</f>
        <v>4.8</v>
      </c>
      <c r="E28" s="5">
        <f>(B28*C28)+D28</f>
        <v>84.8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0EB52-CD4E-4A1D-9310-F58DE13A1A19}">
  <dimension ref="A1:F24"/>
  <sheetViews>
    <sheetView workbookViewId="0">
      <selection activeCell="I24" sqref="I24"/>
    </sheetView>
  </sheetViews>
  <sheetFormatPr defaultRowHeight="15" x14ac:dyDescent="0.25"/>
  <cols>
    <col min="1" max="1" width="29.7109375" bestFit="1" customWidth="1"/>
    <col min="2" max="2" width="12.28515625" bestFit="1" customWidth="1"/>
    <col min="5" max="5" width="14.28515625" bestFit="1" customWidth="1"/>
  </cols>
  <sheetData>
    <row r="1" spans="1:6" x14ac:dyDescent="0.25">
      <c r="A1" s="42" t="s">
        <v>70</v>
      </c>
      <c r="B1" s="40" t="s">
        <v>75</v>
      </c>
      <c r="C1" s="40"/>
      <c r="D1" s="40"/>
      <c r="E1" s="40" t="s">
        <v>73</v>
      </c>
    </row>
    <row r="2" spans="1:6" x14ac:dyDescent="0.25">
      <c r="A2" s="43" t="s">
        <v>74</v>
      </c>
      <c r="B2">
        <v>280</v>
      </c>
      <c r="E2" s="5">
        <f t="shared" ref="E2:E10" si="0">B2*4.75</f>
        <v>1330</v>
      </c>
    </row>
    <row r="3" spans="1:6" x14ac:dyDescent="0.25">
      <c r="A3" s="43" t="s">
        <v>81</v>
      </c>
      <c r="B3">
        <v>40</v>
      </c>
      <c r="E3" s="5">
        <f t="shared" si="0"/>
        <v>190</v>
      </c>
    </row>
    <row r="4" spans="1:6" x14ac:dyDescent="0.25">
      <c r="A4" s="43" t="s">
        <v>76</v>
      </c>
      <c r="B4">
        <v>32</v>
      </c>
      <c r="E4" s="5">
        <f t="shared" si="0"/>
        <v>152</v>
      </c>
    </row>
    <row r="5" spans="1:6" x14ac:dyDescent="0.25">
      <c r="A5" s="43" t="s">
        <v>77</v>
      </c>
      <c r="B5">
        <v>20</v>
      </c>
      <c r="E5" s="5">
        <f t="shared" si="0"/>
        <v>95</v>
      </c>
    </row>
    <row r="6" spans="1:6" ht="30" x14ac:dyDescent="0.25">
      <c r="A6" s="43" t="s">
        <v>82</v>
      </c>
      <c r="B6">
        <v>550</v>
      </c>
      <c r="E6" s="5">
        <f t="shared" si="0"/>
        <v>2612.5</v>
      </c>
    </row>
    <row r="7" spans="1:6" x14ac:dyDescent="0.25">
      <c r="A7" s="43" t="s">
        <v>79</v>
      </c>
      <c r="B7">
        <v>40</v>
      </c>
      <c r="E7" s="5">
        <f t="shared" si="0"/>
        <v>190</v>
      </c>
    </row>
    <row r="8" spans="1:6" x14ac:dyDescent="0.25">
      <c r="A8" s="43" t="s">
        <v>80</v>
      </c>
      <c r="B8">
        <v>45</v>
      </c>
      <c r="E8" s="5">
        <f t="shared" si="0"/>
        <v>213.75</v>
      </c>
    </row>
    <row r="9" spans="1:6" ht="30" x14ac:dyDescent="0.25">
      <c r="A9" s="43" t="s">
        <v>83</v>
      </c>
      <c r="B9">
        <v>32</v>
      </c>
      <c r="E9" s="5">
        <f t="shared" si="0"/>
        <v>152</v>
      </c>
    </row>
    <row r="10" spans="1:6" x14ac:dyDescent="0.25">
      <c r="A10" s="43" t="s">
        <v>98</v>
      </c>
      <c r="B10">
        <v>320</v>
      </c>
      <c r="E10" s="5">
        <f t="shared" si="0"/>
        <v>1520</v>
      </c>
    </row>
    <row r="11" spans="1:6" x14ac:dyDescent="0.25">
      <c r="A11" s="43"/>
    </row>
    <row r="12" spans="1:6" x14ac:dyDescent="0.25">
      <c r="A12" s="50" t="s">
        <v>5</v>
      </c>
      <c r="C12" s="51">
        <f>SUM(B2:B11)</f>
        <v>1359</v>
      </c>
      <c r="F12" s="18">
        <f>SUM(E2:E11)</f>
        <v>6455.25</v>
      </c>
    </row>
    <row r="18" spans="1:6" x14ac:dyDescent="0.25">
      <c r="A18" s="42" t="s">
        <v>70</v>
      </c>
      <c r="B18" s="40" t="s">
        <v>75</v>
      </c>
      <c r="C18" s="40"/>
      <c r="D18" s="40"/>
      <c r="E18" s="40" t="s">
        <v>73</v>
      </c>
    </row>
    <row r="19" spans="1:6" x14ac:dyDescent="0.25">
      <c r="A19" s="43" t="s">
        <v>74</v>
      </c>
      <c r="B19">
        <v>160</v>
      </c>
      <c r="E19" s="5">
        <f>B19*4.75</f>
        <v>760</v>
      </c>
    </row>
    <row r="20" spans="1:6" x14ac:dyDescent="0.25">
      <c r="A20" s="43" t="s">
        <v>129</v>
      </c>
      <c r="B20">
        <v>20</v>
      </c>
      <c r="E20" s="5">
        <f>B20*4.75</f>
        <v>95</v>
      </c>
    </row>
    <row r="21" spans="1:6" x14ac:dyDescent="0.25">
      <c r="A21" s="43" t="s">
        <v>76</v>
      </c>
      <c r="B21">
        <v>0</v>
      </c>
      <c r="E21" s="5">
        <f>B21*4.75</f>
        <v>0</v>
      </c>
    </row>
    <row r="24" spans="1:6" x14ac:dyDescent="0.25">
      <c r="A24" s="43" t="s">
        <v>5</v>
      </c>
      <c r="C24">
        <f>SUM(B19:B21)</f>
        <v>180</v>
      </c>
      <c r="F24" s="5">
        <f>SUM(E19:E21)</f>
        <v>855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Corrals</vt:lpstr>
      <vt:lpstr>CAMPGROUND</vt:lpstr>
      <vt:lpstr>HIGHLINE</vt:lpstr>
      <vt:lpstr>Bridge</vt:lpstr>
      <vt:lpstr>RENTAL-OTHER</vt:lpstr>
      <vt:lpstr>VOLUNTEER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Tonja Gates</dc:creator>
  <cp:lastModifiedBy>Tonja Gates</cp:lastModifiedBy>
  <dcterms:created xsi:type="dcterms:W3CDTF">2021-08-14T17:12:02Z</dcterms:created>
  <dcterms:modified xsi:type="dcterms:W3CDTF">2021-11-27T19:39:07Z</dcterms:modified>
</cp:coreProperties>
</file>